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cxg069\Desktop\"/>
    </mc:Choice>
  </mc:AlternateContent>
  <xr:revisionPtr revIDLastSave="0" documentId="13_ncr:1_{97714CB5-50FF-4A45-A394-36003B2AD5B9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Instructions" sheetId="13" r:id="rId1"/>
    <sheet name="Écritures" sheetId="9" r:id="rId2"/>
    <sheet name="Budget" sheetId="8" r:id="rId3"/>
    <sheet name="État des résultats" sheetId="6" r:id="rId4"/>
    <sheet name="Bilan" sheetId="7" r:id="rId5"/>
    <sheet name="Conciliation bancaire" sheetId="15" r:id="rId6"/>
    <sheet name="Prévision Budgétaire" sheetId="17" r:id="rId7"/>
    <sheet name="Plan comptable" sheetId="12" state="hidden" r:id="rId8"/>
  </sheets>
  <definedNames>
    <definedName name="Année_courante">Instructions!$F$9</definedName>
    <definedName name="Comptes">'Plan comptable'!$A$10:$A$26</definedName>
    <definedName name="Dépenses">'Plan comptable'!$A$16:$A$26</definedName>
    <definedName name="Écritures">Écritures!$D$6:$E$172</definedName>
    <definedName name="_xlnm.Print_Titles" localSheetId="1">Écritures!$1:$5</definedName>
    <definedName name="ListeComptes">'Plan comptable'!$A$11:$C$27</definedName>
    <definedName name="Organisation">Instructions!$H$2:$H$7</definedName>
    <definedName name="région">Instructions!$H$13:$H$21</definedName>
    <definedName name="Revenus">'Plan comptable'!$A$11:$A$14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6" l="1"/>
  <c r="I28" i="9"/>
  <c r="I29" i="9" s="1"/>
  <c r="I30" i="9" s="1"/>
  <c r="I31" i="9" s="1"/>
  <c r="I32" i="9" s="1"/>
  <c r="I33" i="9" s="1"/>
  <c r="I34" i="9" s="1"/>
  <c r="I35" i="9" s="1"/>
  <c r="I36" i="9" s="1"/>
  <c r="I37" i="9" s="1"/>
  <c r="I38" i="9"/>
  <c r="I39" i="9"/>
  <c r="I40" i="9"/>
  <c r="I41" i="9"/>
  <c r="I42" i="9"/>
  <c r="I43" i="9"/>
  <c r="I44" i="9"/>
  <c r="I45" i="9"/>
  <c r="I46" i="9"/>
  <c r="I47" i="9"/>
  <c r="I48" i="9"/>
  <c r="I49" i="9"/>
  <c r="I50" i="9"/>
  <c r="I51" i="9"/>
  <c r="I52" i="9"/>
  <c r="I53" i="9"/>
  <c r="I54" i="9"/>
  <c r="I55" i="9"/>
  <c r="I56" i="9"/>
  <c r="I57" i="9"/>
  <c r="I58" i="9"/>
  <c r="I59" i="9"/>
  <c r="I60" i="9"/>
  <c r="I61" i="9"/>
  <c r="I62" i="9"/>
  <c r="I63" i="9"/>
  <c r="I64" i="9"/>
  <c r="I65" i="9"/>
  <c r="I66" i="9"/>
  <c r="I67" i="9"/>
  <c r="I68" i="9"/>
  <c r="I69" i="9"/>
  <c r="I70" i="9"/>
  <c r="I71" i="9"/>
  <c r="I72" i="9"/>
  <c r="I73" i="9"/>
  <c r="I74" i="9"/>
  <c r="I75" i="9"/>
  <c r="I76" i="9"/>
  <c r="I77" i="9"/>
  <c r="I78" i="9"/>
  <c r="I79" i="9"/>
  <c r="I80" i="9"/>
  <c r="I81" i="9"/>
  <c r="I82" i="9"/>
  <c r="I83" i="9"/>
  <c r="I84" i="9"/>
  <c r="I85" i="9"/>
  <c r="I86" i="9"/>
  <c r="I87" i="9"/>
  <c r="I88" i="9"/>
  <c r="I89" i="9"/>
  <c r="I90" i="9"/>
  <c r="I91" i="9"/>
  <c r="I92" i="9"/>
  <c r="I93" i="9"/>
  <c r="I94" i="9"/>
  <c r="I95" i="9"/>
  <c r="I96" i="9"/>
  <c r="I97" i="9"/>
  <c r="I98" i="9"/>
  <c r="I99" i="9"/>
  <c r="I100" i="9"/>
  <c r="I101" i="9"/>
  <c r="I102" i="9"/>
  <c r="I103" i="9"/>
  <c r="I104" i="9"/>
  <c r="I105" i="9"/>
  <c r="I106" i="9"/>
  <c r="I107" i="9"/>
  <c r="I108" i="9"/>
  <c r="I109" i="9"/>
  <c r="I110" i="9"/>
  <c r="I111" i="9"/>
  <c r="I112" i="9"/>
  <c r="I113" i="9"/>
  <c r="I114" i="9"/>
  <c r="I115" i="9"/>
  <c r="I116" i="9"/>
  <c r="I117" i="9"/>
  <c r="I118" i="9"/>
  <c r="I119" i="9"/>
  <c r="I120" i="9"/>
  <c r="I121" i="9"/>
  <c r="I122" i="9"/>
  <c r="I123" i="9"/>
  <c r="I124" i="9"/>
  <c r="I125" i="9"/>
  <c r="I126" i="9"/>
  <c r="I127" i="9"/>
  <c r="I128" i="9"/>
  <c r="I129" i="9"/>
  <c r="I130" i="9"/>
  <c r="I131" i="9"/>
  <c r="I132" i="9"/>
  <c r="I133" i="9"/>
  <c r="I134" i="9"/>
  <c r="I135" i="9"/>
  <c r="I136" i="9"/>
  <c r="I137" i="9"/>
  <c r="I138" i="9"/>
  <c r="I139" i="9"/>
  <c r="I140" i="9"/>
  <c r="I141" i="9"/>
  <c r="I142" i="9"/>
  <c r="I143" i="9"/>
  <c r="I144" i="9"/>
  <c r="I145" i="9"/>
  <c r="I146" i="9"/>
  <c r="I147" i="9"/>
  <c r="I148" i="9"/>
  <c r="I149" i="9"/>
  <c r="I150" i="9"/>
  <c r="I151" i="9"/>
  <c r="I152" i="9"/>
  <c r="I153" i="9"/>
  <c r="I154" i="9"/>
  <c r="I155" i="9"/>
  <c r="I156" i="9"/>
  <c r="I157" i="9"/>
  <c r="I158" i="9"/>
  <c r="I159" i="9"/>
  <c r="I160" i="9"/>
  <c r="I161" i="9"/>
  <c r="I162" i="9"/>
  <c r="I163" i="9"/>
  <c r="I164" i="9"/>
  <c r="I165" i="9"/>
  <c r="I166" i="9"/>
  <c r="I167" i="9"/>
  <c r="I168" i="9"/>
  <c r="I169" i="9"/>
  <c r="I170" i="9"/>
  <c r="I171" i="9"/>
  <c r="I172" i="9"/>
  <c r="I13" i="9"/>
  <c r="I14" i="9" s="1"/>
  <c r="I15" i="9" s="1"/>
  <c r="I16" i="9" s="1"/>
  <c r="I17" i="9" s="1"/>
  <c r="I18" i="9" s="1"/>
  <c r="I19" i="9" s="1"/>
  <c r="I20" i="9" s="1"/>
  <c r="I21" i="9" s="1"/>
  <c r="I22" i="9" s="1"/>
  <c r="I23" i="9" s="1"/>
  <c r="I24" i="9" s="1"/>
  <c r="I25" i="9" s="1"/>
  <c r="I26" i="9" s="1"/>
  <c r="I27" i="9" s="1"/>
  <c r="I12" i="9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46" i="9"/>
  <c r="I11" i="9"/>
  <c r="B3" i="17" l="1"/>
  <c r="D34" i="17"/>
  <c r="D17" i="17"/>
  <c r="C34" i="17"/>
  <c r="C17" i="17"/>
  <c r="E34" i="17"/>
  <c r="A32" i="17"/>
  <c r="A31" i="17"/>
  <c r="A30" i="17"/>
  <c r="A29" i="17"/>
  <c r="A28" i="17"/>
  <c r="A27" i="17"/>
  <c r="A26" i="17"/>
  <c r="A25" i="17"/>
  <c r="A24" i="17"/>
  <c r="A23" i="17"/>
  <c r="A22" i="17"/>
  <c r="E17" i="17"/>
  <c r="A15" i="17"/>
  <c r="A14" i="17"/>
  <c r="A13" i="17"/>
  <c r="A12" i="17"/>
  <c r="B2" i="17"/>
  <c r="B1" i="17"/>
  <c r="E6" i="9"/>
  <c r="D37" i="17" l="1"/>
  <c r="C37" i="17"/>
  <c r="E37" i="17"/>
  <c r="B3" i="8" l="1"/>
  <c r="I33" i="15"/>
  <c r="I22" i="15"/>
  <c r="I23" i="15" s="1"/>
  <c r="E3" i="15"/>
  <c r="E4" i="15"/>
  <c r="E2" i="15"/>
  <c r="E1" i="15"/>
  <c r="B50" i="6"/>
  <c r="B4" i="6"/>
  <c r="A29" i="8"/>
  <c r="A30" i="8"/>
  <c r="A31" i="8"/>
  <c r="A28" i="6"/>
  <c r="A29" i="6"/>
  <c r="A30" i="6"/>
  <c r="E4" i="7"/>
  <c r="I35" i="15" l="1"/>
  <c r="I37" i="15" s="1"/>
  <c r="B48" i="6"/>
  <c r="B47" i="6"/>
  <c r="E41" i="6"/>
  <c r="H20" i="7" s="1"/>
  <c r="E38" i="6"/>
  <c r="H12" i="7"/>
  <c r="E8" i="9" l="1"/>
  <c r="E42" i="6" s="1"/>
  <c r="E7" i="9"/>
  <c r="E39" i="6" s="1"/>
  <c r="B133" i="9" l="1"/>
  <c r="B134" i="9"/>
  <c r="B135" i="9"/>
  <c r="B136" i="9"/>
  <c r="B137" i="9"/>
  <c r="B138" i="9"/>
  <c r="B139" i="9"/>
  <c r="B140" i="9"/>
  <c r="B141" i="9"/>
  <c r="B142" i="9"/>
  <c r="B143" i="9"/>
  <c r="B144" i="9"/>
  <c r="B145" i="9"/>
  <c r="B146" i="9"/>
  <c r="B147" i="9"/>
  <c r="B148" i="9"/>
  <c r="B149" i="9"/>
  <c r="B150" i="9"/>
  <c r="B151" i="9"/>
  <c r="B152" i="9"/>
  <c r="B153" i="9"/>
  <c r="B154" i="9"/>
  <c r="B155" i="9"/>
  <c r="B156" i="9"/>
  <c r="B157" i="9"/>
  <c r="B158" i="9"/>
  <c r="B159" i="9"/>
  <c r="B160" i="9"/>
  <c r="B161" i="9"/>
  <c r="B162" i="9"/>
  <c r="B163" i="9"/>
  <c r="B164" i="9"/>
  <c r="B165" i="9"/>
  <c r="B166" i="9"/>
  <c r="B167" i="9"/>
  <c r="B168" i="9"/>
  <c r="B169" i="9"/>
  <c r="B170" i="9"/>
  <c r="B171" i="9"/>
  <c r="B172" i="9"/>
  <c r="B132" i="9"/>
  <c r="B92" i="9"/>
  <c r="B93" i="9"/>
  <c r="B94" i="9"/>
  <c r="B95" i="9"/>
  <c r="B96" i="9"/>
  <c r="B97" i="9"/>
  <c r="B98" i="9"/>
  <c r="B99" i="9"/>
  <c r="B100" i="9"/>
  <c r="B101" i="9"/>
  <c r="B102" i="9"/>
  <c r="B103" i="9"/>
  <c r="B104" i="9"/>
  <c r="B105" i="9"/>
  <c r="B106" i="9"/>
  <c r="B107" i="9"/>
  <c r="B108" i="9"/>
  <c r="B109" i="9"/>
  <c r="B110" i="9"/>
  <c r="B111" i="9"/>
  <c r="B112" i="9"/>
  <c r="B113" i="9"/>
  <c r="B114" i="9"/>
  <c r="B115" i="9"/>
  <c r="B116" i="9"/>
  <c r="B117" i="9"/>
  <c r="B118" i="9"/>
  <c r="B119" i="9"/>
  <c r="B120" i="9"/>
  <c r="B121" i="9"/>
  <c r="B122" i="9"/>
  <c r="B123" i="9"/>
  <c r="B124" i="9"/>
  <c r="B125" i="9"/>
  <c r="B126" i="9"/>
  <c r="B127" i="9"/>
  <c r="B128" i="9"/>
  <c r="B129" i="9"/>
  <c r="B130" i="9"/>
  <c r="B131" i="9"/>
  <c r="B91" i="9"/>
  <c r="B56" i="9"/>
  <c r="B57" i="9"/>
  <c r="B58" i="9"/>
  <c r="B59" i="9"/>
  <c r="B60" i="9"/>
  <c r="B61" i="9"/>
  <c r="B62" i="9"/>
  <c r="B63" i="9"/>
  <c r="B64" i="9"/>
  <c r="B65" i="9"/>
  <c r="B66" i="9"/>
  <c r="B67" i="9"/>
  <c r="B68" i="9"/>
  <c r="B69" i="9"/>
  <c r="B70" i="9"/>
  <c r="B71" i="9"/>
  <c r="B72" i="9"/>
  <c r="B73" i="9"/>
  <c r="B74" i="9"/>
  <c r="B75" i="9"/>
  <c r="B76" i="9"/>
  <c r="B77" i="9"/>
  <c r="B78" i="9"/>
  <c r="B79" i="9"/>
  <c r="B80" i="9"/>
  <c r="B81" i="9"/>
  <c r="B82" i="9"/>
  <c r="B83" i="9"/>
  <c r="B84" i="9"/>
  <c r="B85" i="9"/>
  <c r="B86" i="9"/>
  <c r="B87" i="9"/>
  <c r="B88" i="9"/>
  <c r="B89" i="9"/>
  <c r="B90" i="9"/>
  <c r="B9" i="9"/>
  <c r="B10" i="9"/>
  <c r="B6" i="9"/>
  <c r="C6" i="9" l="1"/>
  <c r="E2" i="7"/>
  <c r="B2" i="6"/>
  <c r="B2" i="8"/>
  <c r="F2" i="9"/>
  <c r="F1" i="9"/>
  <c r="B1" i="8"/>
  <c r="B1" i="6"/>
  <c r="E1" i="7"/>
  <c r="B1" i="12"/>
  <c r="B2" i="12"/>
  <c r="F3" i="9"/>
  <c r="B3" i="12"/>
  <c r="E3" i="7"/>
  <c r="B3" i="6"/>
  <c r="F12" i="13"/>
  <c r="F11" i="13"/>
  <c r="F10" i="13"/>
  <c r="F9" i="13"/>
  <c r="E52" i="6"/>
  <c r="C52" i="6" s="1"/>
  <c r="C24" i="6"/>
  <c r="C25" i="6"/>
  <c r="C26" i="6"/>
  <c r="C27" i="6"/>
  <c r="H22" i="7"/>
  <c r="C13" i="9" l="1"/>
  <c r="C25" i="9"/>
  <c r="C37" i="9"/>
  <c r="C14" i="9"/>
  <c r="C26" i="9"/>
  <c r="C38" i="9"/>
  <c r="C15" i="9"/>
  <c r="C27" i="9"/>
  <c r="C39" i="9"/>
  <c r="C40" i="9"/>
  <c r="C17" i="9"/>
  <c r="C29" i="9"/>
  <c r="C41" i="9"/>
  <c r="C18" i="9"/>
  <c r="C30" i="9"/>
  <c r="C42" i="9"/>
  <c r="C31" i="9"/>
  <c r="C43" i="9"/>
  <c r="C20" i="9"/>
  <c r="C32" i="9"/>
  <c r="C44" i="9"/>
  <c r="C21" i="9"/>
  <c r="C33" i="9"/>
  <c r="C45" i="9"/>
  <c r="C22" i="9"/>
  <c r="C34" i="9"/>
  <c r="C11" i="9"/>
  <c r="C23" i="9"/>
  <c r="C35" i="9"/>
  <c r="C12" i="9"/>
  <c r="C24" i="9"/>
  <c r="C36" i="9"/>
  <c r="C19" i="9"/>
  <c r="C46" i="9"/>
  <c r="D7" i="9"/>
  <c r="B7" i="9" s="1"/>
  <c r="E8" i="8"/>
  <c r="D8" i="8" s="1"/>
  <c r="C8" i="8" s="1"/>
  <c r="E8" i="17"/>
  <c r="D8" i="17" s="1"/>
  <c r="C8" i="17" s="1"/>
  <c r="D8" i="9"/>
  <c r="C7" i="6"/>
  <c r="A39" i="6"/>
  <c r="A42" i="6"/>
  <c r="C135" i="9"/>
  <c r="C7" i="9"/>
  <c r="C8" i="9"/>
  <c r="C86" i="9"/>
  <c r="C70" i="9"/>
  <c r="C120" i="9"/>
  <c r="C104" i="9"/>
  <c r="C170" i="9"/>
  <c r="C154" i="9"/>
  <c r="C138" i="9"/>
  <c r="C82" i="9"/>
  <c r="C66" i="9"/>
  <c r="C91" i="9"/>
  <c r="C116" i="9"/>
  <c r="C100" i="9"/>
  <c r="C166" i="9"/>
  <c r="C150" i="9"/>
  <c r="C134" i="9"/>
  <c r="C78" i="9"/>
  <c r="C62" i="9"/>
  <c r="C128" i="9"/>
  <c r="C112" i="9"/>
  <c r="C96" i="9"/>
  <c r="C162" i="9"/>
  <c r="C146" i="9"/>
  <c r="C90" i="9"/>
  <c r="C74" i="9"/>
  <c r="C58" i="9"/>
  <c r="C124" i="9"/>
  <c r="C108" i="9"/>
  <c r="C92" i="9"/>
  <c r="C158" i="9"/>
  <c r="C142" i="9"/>
  <c r="C10" i="9"/>
  <c r="C89" i="9"/>
  <c r="C85" i="9"/>
  <c r="C81" i="9"/>
  <c r="C77" i="9"/>
  <c r="C73" i="9"/>
  <c r="C69" i="9"/>
  <c r="C65" i="9"/>
  <c r="C61" i="9"/>
  <c r="C57" i="9"/>
  <c r="C131" i="9"/>
  <c r="C127" i="9"/>
  <c r="C123" i="9"/>
  <c r="C119" i="9"/>
  <c r="C115" i="9"/>
  <c r="C111" i="9"/>
  <c r="C107" i="9"/>
  <c r="C103" i="9"/>
  <c r="C99" i="9"/>
  <c r="C95" i="9"/>
  <c r="C132" i="9"/>
  <c r="C169" i="9"/>
  <c r="C165" i="9"/>
  <c r="C161" i="9"/>
  <c r="C157" i="9"/>
  <c r="C153" i="9"/>
  <c r="C149" i="9"/>
  <c r="C145" i="9"/>
  <c r="C141" i="9"/>
  <c r="C137" i="9"/>
  <c r="C133" i="9"/>
  <c r="C9" i="9"/>
  <c r="C88" i="9"/>
  <c r="C84" i="9"/>
  <c r="C80" i="9"/>
  <c r="C76" i="9"/>
  <c r="C72" i="9"/>
  <c r="C68" i="9"/>
  <c r="C64" i="9"/>
  <c r="C60" i="9"/>
  <c r="C56" i="9"/>
  <c r="C130" i="9"/>
  <c r="C126" i="9"/>
  <c r="C122" i="9"/>
  <c r="C118" i="9"/>
  <c r="C114" i="9"/>
  <c r="C110" i="9"/>
  <c r="C106" i="9"/>
  <c r="C102" i="9"/>
  <c r="C98" i="9"/>
  <c r="C94" i="9"/>
  <c r="C172" i="9"/>
  <c r="C168" i="9"/>
  <c r="C164" i="9"/>
  <c r="C160" i="9"/>
  <c r="C156" i="9"/>
  <c r="C152" i="9"/>
  <c r="C148" i="9"/>
  <c r="C144" i="9"/>
  <c r="C140" i="9"/>
  <c r="C136" i="9"/>
  <c r="C87" i="9"/>
  <c r="C83" i="9"/>
  <c r="C79" i="9"/>
  <c r="C75" i="9"/>
  <c r="C71" i="9"/>
  <c r="C67" i="9"/>
  <c r="C63" i="9"/>
  <c r="C59" i="9"/>
  <c r="C129" i="9"/>
  <c r="C125" i="9"/>
  <c r="C121" i="9"/>
  <c r="C117" i="9"/>
  <c r="C113" i="9"/>
  <c r="C109" i="9"/>
  <c r="C105" i="9"/>
  <c r="C101" i="9"/>
  <c r="C97" i="9"/>
  <c r="C93" i="9"/>
  <c r="C171" i="9"/>
  <c r="C167" i="9"/>
  <c r="C163" i="9"/>
  <c r="C159" i="9"/>
  <c r="C155" i="9"/>
  <c r="C151" i="9"/>
  <c r="C147" i="9"/>
  <c r="C143" i="9"/>
  <c r="C139" i="9"/>
  <c r="E7" i="6"/>
  <c r="C22" i="6"/>
  <c r="C23" i="6"/>
  <c r="C29" i="6"/>
  <c r="C12" i="6"/>
  <c r="C13" i="6"/>
  <c r="C14" i="6"/>
  <c r="C11" i="6"/>
  <c r="A11" i="6"/>
  <c r="E11" i="6" l="1"/>
  <c r="C32" i="6"/>
  <c r="B8" i="9"/>
  <c r="E22" i="6" s="1"/>
  <c r="I8" i="9"/>
  <c r="A22" i="6"/>
  <c r="A23" i="6"/>
  <c r="A24" i="6"/>
  <c r="A25" i="6"/>
  <c r="A26" i="6"/>
  <c r="A27" i="6"/>
  <c r="A21" i="6"/>
  <c r="A22" i="8"/>
  <c r="A12" i="6"/>
  <c r="A13" i="6"/>
  <c r="A14" i="6"/>
  <c r="A13" i="8"/>
  <c r="A14" i="8"/>
  <c r="A15" i="8"/>
  <c r="A15" i="6"/>
  <c r="A12" i="8"/>
  <c r="A23" i="8"/>
  <c r="A24" i="8"/>
  <c r="A25" i="8"/>
  <c r="A26" i="8"/>
  <c r="A27" i="8"/>
  <c r="A28" i="8"/>
  <c r="A32" i="8"/>
  <c r="I6" i="9"/>
  <c r="I9" i="9" s="1"/>
  <c r="E34" i="8"/>
  <c r="D34" i="8"/>
  <c r="C34" i="8"/>
  <c r="E17" i="8"/>
  <c r="D17" i="8"/>
  <c r="C17" i="8"/>
  <c r="E30" i="6" l="1"/>
  <c r="E29" i="6"/>
  <c r="E28" i="6"/>
  <c r="E13" i="6"/>
  <c r="E26" i="6"/>
  <c r="E12" i="6"/>
  <c r="E23" i="6"/>
  <c r="E25" i="6"/>
  <c r="E27" i="6"/>
  <c r="E21" i="6"/>
  <c r="E24" i="6"/>
  <c r="I10" i="9"/>
  <c r="I7" i="9"/>
  <c r="C16" i="6"/>
  <c r="D37" i="8"/>
  <c r="C37" i="8"/>
  <c r="E37" i="8"/>
  <c r="E16" i="6" l="1"/>
  <c r="E32" i="6"/>
  <c r="C35" i="6"/>
  <c r="E35" i="6" l="1"/>
  <c r="E44" i="6" s="1"/>
  <c r="E53" i="6" s="1"/>
  <c r="C44" i="6"/>
  <c r="C53" i="6" s="1"/>
  <c r="E55" i="6" l="1"/>
  <c r="C55" i="6"/>
  <c r="H26" i="7" l="1"/>
  <c r="H30" i="7" s="1"/>
  <c r="H11" i="7" l="1"/>
  <c r="I38" i="15" s="1"/>
  <c r="I40" i="15" s="1"/>
  <c r="H14" i="7" l="1"/>
</calcChain>
</file>

<file path=xl/sharedStrings.xml><?xml version="1.0" encoding="utf-8"?>
<sst xmlns="http://schemas.openxmlformats.org/spreadsheetml/2006/main" count="169" uniqueCount="103">
  <si>
    <t>Financement régulier - AFPC-Québec</t>
  </si>
  <si>
    <t>Intérêt Banque</t>
  </si>
  <si>
    <t>Autres revenus</t>
  </si>
  <si>
    <t>Dépenses réunions</t>
  </si>
  <si>
    <t>Action politique</t>
  </si>
  <si>
    <t>Conférences et congrès</t>
  </si>
  <si>
    <t>Fournitures de bureau</t>
  </si>
  <si>
    <t>Frais de déplacement</t>
  </si>
  <si>
    <t>Frais de location</t>
  </si>
  <si>
    <t>Frais d'adhésion - organismes régionaux</t>
  </si>
  <si>
    <t>TOTAL DES DÉPENSES</t>
  </si>
  <si>
    <t>BÉNÉFICE (PERTE) NET</t>
  </si>
  <si>
    <t>AVOIR DES MEMBRES À LA FIN</t>
  </si>
  <si>
    <t>AVOIR DES MEMBRES AU DÉBUT</t>
  </si>
  <si>
    <t>DÉPENSES</t>
  </si>
  <si>
    <t>TOTAL DES REVENUS</t>
  </si>
  <si>
    <t>REVENUS</t>
  </si>
  <si>
    <t>RÉEL</t>
  </si>
  <si>
    <t>BUDGET</t>
  </si>
  <si>
    <t>Date</t>
  </si>
  <si>
    <t>Compte</t>
  </si>
  <si>
    <t>Montant</t>
  </si>
  <si>
    <t>Commentaire</t>
  </si>
  <si>
    <t>Chèque #</t>
  </si>
  <si>
    <t>Solde d'ouverture</t>
  </si>
  <si>
    <t>Autres dépenses</t>
  </si>
  <si>
    <t>Encaisse</t>
  </si>
  <si>
    <t># Compte</t>
  </si>
  <si>
    <t>ACTIF</t>
  </si>
  <si>
    <t>PASSIF</t>
  </si>
  <si>
    <t>Total de l'actif</t>
  </si>
  <si>
    <t>Total du passif</t>
  </si>
  <si>
    <t>Avoir des membres</t>
  </si>
  <si>
    <t>Total du passif et de l'avoir des membres</t>
  </si>
  <si>
    <t>Pour des états financiers interrimaires, inscrire les dates (AAAA-MM-JJ) ici :</t>
  </si>
  <si>
    <t>Avant de commencer :</t>
  </si>
  <si>
    <t>Saisir les données de votre budget sur la feuille «Budget»</t>
  </si>
  <si>
    <t>Saisir vos opérations dans la feuille «Écritures»</t>
  </si>
  <si>
    <t>Conseil régional de l'AFPC</t>
  </si>
  <si>
    <t>Inscrire votre région :</t>
  </si>
  <si>
    <t>Comité régional des femmes de l'AFPC</t>
  </si>
  <si>
    <t>Comité régional des groupes d'équité de l'AFPC</t>
  </si>
  <si>
    <t>Comité régional des jeunes de l'AFPC-Québec</t>
  </si>
  <si>
    <t>Estrie/Bois-Francs</t>
  </si>
  <si>
    <t>Laval/Laurentides/Lanaudière/Abitibi-Témiscamingue</t>
  </si>
  <si>
    <t>Québec/Québec métro</t>
  </si>
  <si>
    <t>Saguenay/Lac St-Jean/Chibougamau/Chapais</t>
  </si>
  <si>
    <t>Montréal</t>
  </si>
  <si>
    <t>Bas St-Laurent/Gaspésie/Iles-de-la-Madeleine/Côte-Nord</t>
  </si>
  <si>
    <t>Mauricie</t>
  </si>
  <si>
    <t>Inscrire la date de début de l'année financière :</t>
  </si>
  <si>
    <t>Inscrire le solde de votre encaisse au début de la période :</t>
  </si>
  <si>
    <t>Inscrire l'avoir des membres au début de la période :</t>
  </si>
  <si>
    <t xml:space="preserve">                                    Début :</t>
  </si>
  <si>
    <t xml:space="preserve">                                    Fin :</t>
  </si>
  <si>
    <t>Inscrire votre organisation :</t>
  </si>
  <si>
    <t>Inscrire le montant total de vos comptes à payer :</t>
  </si>
  <si>
    <t>Afin de produire vos états financiers :</t>
  </si>
  <si>
    <t>État de l'avoir des membres</t>
  </si>
  <si>
    <t>BÉNÉFICE (PERTE) BRUT</t>
  </si>
  <si>
    <t>Inscrire le montant total de vos frais payés d'avance  :</t>
  </si>
  <si>
    <t>Régularisation d'ouverture</t>
  </si>
  <si>
    <t>Inscrire le montant total de vos comptes à payer au début de la période :</t>
  </si>
  <si>
    <t>Inscrire le montant total de vos frais payés d'avance au début de la période :</t>
  </si>
  <si>
    <t>Frais payés d'avance</t>
  </si>
  <si>
    <t>Comptes à payer</t>
  </si>
  <si>
    <t>Plus</t>
  </si>
  <si>
    <t xml:space="preserve">    Frais payés d'avance</t>
  </si>
  <si>
    <t>Moins</t>
  </si>
  <si>
    <t xml:space="preserve">   Comptes à payer</t>
  </si>
  <si>
    <t>Montérégie</t>
  </si>
  <si>
    <t>Dons</t>
  </si>
  <si>
    <t>Matériel promotionnel</t>
  </si>
  <si>
    <t>Solde sur le relevé de compte :</t>
  </si>
  <si>
    <t>Chèques en circulation</t>
  </si>
  <si>
    <t>Total des chèques en circulation :</t>
  </si>
  <si>
    <t>Dépôts en circulation</t>
  </si>
  <si>
    <t>Total des dépôts en circulation :</t>
  </si>
  <si>
    <t>Solde aux livres :</t>
  </si>
  <si>
    <t>Solde aux livres selon la conciliation :</t>
  </si>
  <si>
    <t>Solde aux livres selon la date :</t>
  </si>
  <si>
    <t>Différence :</t>
  </si>
  <si>
    <t>Numéro</t>
  </si>
  <si>
    <t>Description</t>
  </si>
  <si>
    <t xml:space="preserve">Intérêts </t>
  </si>
  <si>
    <t>intérêts - solde exédentaire</t>
  </si>
  <si>
    <t>paiement visa</t>
  </si>
  <si>
    <t>Facture rest. Ti-Coq</t>
  </si>
  <si>
    <t>collecte femme beauté</t>
  </si>
  <si>
    <t>SEI 10005 - femme beauté</t>
  </si>
  <si>
    <t>Ristourne</t>
  </si>
  <si>
    <t>Retour subv. Déjà payé à Sabrina Le 2026-04-20</t>
  </si>
  <si>
    <t>FTQ location salle factures: 2216 et 2174</t>
  </si>
  <si>
    <t>Compte dépense Mathieu - 2025</t>
  </si>
  <si>
    <t>virement CRF-AFPC QC Don femme beauté</t>
  </si>
  <si>
    <t>FTQ Mauricie Facture 2292</t>
  </si>
  <si>
    <t>Les Demoiselles résolution réunion 2026-04-30</t>
  </si>
  <si>
    <t>Solde excédentaire</t>
  </si>
  <si>
    <t>2026-06-26-02 paiement UCET (KM)</t>
  </si>
  <si>
    <t>Facture réunion 18 juin Olympic</t>
  </si>
  <si>
    <t>Fond FTQ 100-FAC-2026-0 Roll-up</t>
  </si>
  <si>
    <t>10005 Congrès FTQ - Dépenses Mathieu DAS</t>
  </si>
  <si>
    <t>Dépôt au comptoir - Remb. Frais carte crédit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</si>
</sst>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0_);[Red]\(&quot;$&quot;#,##0.00\)"/>
    <numFmt numFmtId="165" formatCode="_(&quot;$&quot;* #,##0.00_);_(&quot;$&quot;* \(#,##0.00\);_(&quot;$&quot;* &quot;-&quot;??_);_(@_)"/>
    <numFmt numFmtId="166" formatCode="yyyy/mm/dd;@"/>
    <numFmt numFmtId="167" formatCode="#,##0.00\ &quot;$&quot;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33C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05">
    <xf numFmtId="0" fontId="0" fillId="0" borderId="0" xfId="0"/>
    <xf numFmtId="164" fontId="0" fillId="0" borderId="0" xfId="0" applyNumberFormat="1"/>
    <xf numFmtId="164" fontId="1" fillId="0" borderId="3" xfId="0" applyNumberFormat="1" applyFont="1" applyBorder="1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164" fontId="1" fillId="0" borderId="2" xfId="0" applyNumberFormat="1" applyFont="1" applyBorder="1"/>
    <xf numFmtId="164" fontId="0" fillId="0" borderId="0" xfId="0" applyNumberFormat="1" applyAlignment="1">
      <alignment horizontal="right"/>
    </xf>
    <xf numFmtId="14" fontId="0" fillId="0" borderId="0" xfId="0" applyNumberFormat="1" applyAlignment="1">
      <alignment horizontal="left"/>
    </xf>
    <xf numFmtId="165" fontId="0" fillId="0" borderId="0" xfId="0" applyNumberFormat="1"/>
    <xf numFmtId="14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/>
    <xf numFmtId="165" fontId="1" fillId="2" borderId="1" xfId="0" applyNumberFormat="1" applyFont="1" applyFill="1" applyBorder="1"/>
    <xf numFmtId="164" fontId="0" fillId="0" borderId="1" xfId="0" applyNumberFormat="1" applyBorder="1"/>
    <xf numFmtId="164" fontId="1" fillId="2" borderId="1" xfId="0" applyNumberFormat="1" applyFont="1" applyFill="1" applyBorder="1" applyProtection="1">
      <protection locked="0"/>
    </xf>
    <xf numFmtId="164" fontId="0" fillId="0" borderId="1" xfId="0" applyNumberFormat="1" applyBorder="1" applyProtection="1">
      <protection locked="0"/>
    </xf>
    <xf numFmtId="164" fontId="0" fillId="0" borderId="0" xfId="0" applyNumberFormat="1" applyProtection="1">
      <protection locked="0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164" fontId="5" fillId="0" borderId="0" xfId="0" applyNumberFormat="1" applyFont="1"/>
    <xf numFmtId="164" fontId="5" fillId="0" borderId="4" xfId="0" applyNumberFormat="1" applyFont="1" applyBorder="1"/>
    <xf numFmtId="164" fontId="5" fillId="0" borderId="5" xfId="0" applyNumberFormat="1" applyFont="1" applyBorder="1"/>
    <xf numFmtId="0" fontId="6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7" fillId="0" borderId="0" xfId="0" applyFont="1"/>
    <xf numFmtId="16" fontId="5" fillId="0" borderId="0" xfId="0" applyNumberFormat="1" applyFont="1"/>
    <xf numFmtId="166" fontId="5" fillId="0" borderId="0" xfId="0" applyNumberFormat="1" applyFont="1"/>
    <xf numFmtId="0" fontId="6" fillId="4" borderId="0" xfId="0" applyFont="1" applyFill="1"/>
    <xf numFmtId="14" fontId="6" fillId="0" borderId="0" xfId="0" applyNumberFormat="1" applyFont="1"/>
    <xf numFmtId="165" fontId="3" fillId="0" borderId="0" xfId="0" applyNumberFormat="1" applyFont="1" applyAlignment="1">
      <alignment horizontal="center"/>
    </xf>
    <xf numFmtId="164" fontId="0" fillId="0" borderId="9" xfId="0" applyNumberFormat="1" applyBorder="1"/>
    <xf numFmtId="164" fontId="0" fillId="0" borderId="10" xfId="0" applyNumberFormat="1" applyBorder="1"/>
    <xf numFmtId="164" fontId="8" fillId="0" borderId="0" xfId="0" applyNumberFormat="1" applyFont="1" applyAlignment="1">
      <alignment horizontal="center"/>
    </xf>
    <xf numFmtId="0" fontId="0" fillId="0" borderId="0" xfId="0" applyProtection="1">
      <protection locked="0"/>
    </xf>
    <xf numFmtId="165" fontId="1" fillId="2" borderId="7" xfId="0" applyNumberFormat="1" applyFont="1" applyFill="1" applyBorder="1"/>
    <xf numFmtId="0" fontId="1" fillId="2" borderId="8" xfId="0" applyFont="1" applyFill="1" applyBorder="1"/>
    <xf numFmtId="0" fontId="8" fillId="0" borderId="0" xfId="0" applyFont="1" applyAlignment="1">
      <alignment horizontal="center"/>
    </xf>
    <xf numFmtId="166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64" fontId="0" fillId="4" borderId="1" xfId="0" applyNumberFormat="1" applyFill="1" applyBorder="1"/>
    <xf numFmtId="164" fontId="0" fillId="4" borderId="7" xfId="0" applyNumberFormat="1" applyFill="1" applyBorder="1"/>
    <xf numFmtId="0" fontId="0" fillId="0" borderId="8" xfId="0" applyBorder="1"/>
    <xf numFmtId="14" fontId="0" fillId="0" borderId="1" xfId="0" applyNumberFormat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165" fontId="0" fillId="0" borderId="1" xfId="0" applyNumberFormat="1" applyBorder="1" applyProtection="1">
      <protection locked="0"/>
    </xf>
    <xf numFmtId="165" fontId="0" fillId="0" borderId="7" xfId="0" applyNumberFormat="1" applyBorder="1" applyProtection="1">
      <protection locked="0"/>
    </xf>
    <xf numFmtId="0" fontId="0" fillId="0" borderId="8" xfId="0" applyBorder="1" applyProtection="1">
      <protection locked="0"/>
    </xf>
    <xf numFmtId="164" fontId="0" fillId="3" borderId="9" xfId="0" applyNumberFormat="1" applyFill="1" applyBorder="1" applyProtection="1">
      <protection locked="0"/>
    </xf>
    <xf numFmtId="164" fontId="0" fillId="6" borderId="9" xfId="0" applyNumberFormat="1" applyFill="1" applyBorder="1" applyProtection="1">
      <protection locked="0"/>
    </xf>
    <xf numFmtId="164" fontId="0" fillId="3" borderId="10" xfId="0" applyNumberFormat="1" applyFill="1" applyBorder="1" applyProtection="1">
      <protection locked="0"/>
    </xf>
    <xf numFmtId="164" fontId="0" fillId="6" borderId="10" xfId="0" applyNumberFormat="1" applyFill="1" applyBorder="1" applyProtection="1">
      <protection locked="0"/>
    </xf>
    <xf numFmtId="0" fontId="6" fillId="4" borderId="7" xfId="0" applyFont="1" applyFill="1" applyBorder="1" applyProtection="1">
      <protection locked="0"/>
    </xf>
    <xf numFmtId="0" fontId="6" fillId="4" borderId="8" xfId="0" applyFont="1" applyFill="1" applyBorder="1"/>
    <xf numFmtId="14" fontId="6" fillId="4" borderId="1" xfId="0" applyNumberFormat="1" applyFont="1" applyFill="1" applyBorder="1" applyProtection="1">
      <protection locked="0"/>
    </xf>
    <xf numFmtId="164" fontId="6" fillId="4" borderId="1" xfId="0" applyNumberFormat="1" applyFont="1" applyFill="1" applyBorder="1" applyProtection="1">
      <protection locked="0"/>
    </xf>
    <xf numFmtId="166" fontId="6" fillId="4" borderId="1" xfId="0" applyNumberFormat="1" applyFont="1" applyFill="1" applyBorder="1" applyProtection="1">
      <protection locked="0"/>
    </xf>
    <xf numFmtId="166" fontId="6" fillId="4" borderId="6" xfId="0" applyNumberFormat="1" applyFont="1" applyFill="1" applyBorder="1" applyProtection="1">
      <protection locked="0"/>
    </xf>
    <xf numFmtId="0" fontId="4" fillId="7" borderId="0" xfId="0" applyFont="1" applyFill="1"/>
    <xf numFmtId="0" fontId="6" fillId="7" borderId="0" xfId="0" applyFont="1" applyFill="1"/>
    <xf numFmtId="0" fontId="4" fillId="5" borderId="0" xfId="0" applyFont="1" applyFill="1"/>
    <xf numFmtId="0" fontId="9" fillId="5" borderId="0" xfId="0" applyFont="1" applyFill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Protection="1">
      <protection locked="0"/>
    </xf>
    <xf numFmtId="0" fontId="10" fillId="0" borderId="0" xfId="0" applyFont="1"/>
    <xf numFmtId="0" fontId="11" fillId="0" borderId="0" xfId="0" applyFont="1"/>
    <xf numFmtId="14" fontId="10" fillId="0" borderId="0" xfId="0" applyNumberFormat="1" applyFont="1"/>
    <xf numFmtId="164" fontId="10" fillId="0" borderId="0" xfId="0" applyNumberFormat="1" applyFont="1" applyProtection="1">
      <protection locked="0"/>
    </xf>
    <xf numFmtId="166" fontId="10" fillId="0" borderId="0" xfId="0" applyNumberFormat="1" applyFont="1" applyProtection="1">
      <protection locked="0"/>
    </xf>
    <xf numFmtId="166" fontId="10" fillId="0" borderId="0" xfId="0" applyNumberFormat="1" applyFont="1"/>
    <xf numFmtId="164" fontId="1" fillId="0" borderId="11" xfId="0" applyNumberFormat="1" applyFont="1" applyBorder="1"/>
    <xf numFmtId="0" fontId="12" fillId="0" borderId="0" xfId="0" applyFont="1"/>
    <xf numFmtId="165" fontId="0" fillId="0" borderId="7" xfId="0" applyNumberFormat="1" applyBorder="1"/>
    <xf numFmtId="164" fontId="1" fillId="0" borderId="9" xfId="0" applyNumberFormat="1" applyFont="1" applyBorder="1"/>
    <xf numFmtId="164" fontId="5" fillId="0" borderId="0" xfId="0" applyNumberFormat="1" applyFont="1" applyAlignment="1">
      <alignment horizontal="right"/>
    </xf>
    <xf numFmtId="0" fontId="13" fillId="0" borderId="0" xfId="0" applyFont="1"/>
    <xf numFmtId="164" fontId="13" fillId="0" borderId="0" xfId="0" applyNumberFormat="1" applyFont="1"/>
    <xf numFmtId="167" fontId="5" fillId="0" borderId="4" xfId="0" applyNumberFormat="1" applyFont="1" applyBorder="1"/>
    <xf numFmtId="167" fontId="5" fillId="0" borderId="0" xfId="0" applyNumberFormat="1" applyFont="1" applyAlignment="1">
      <alignment horizontal="right"/>
    </xf>
    <xf numFmtId="167" fontId="5" fillId="0" borderId="5" xfId="0" applyNumberFormat="1" applyFont="1" applyBorder="1"/>
    <xf numFmtId="167" fontId="5" fillId="0" borderId="0" xfId="0" applyNumberFormat="1" applyFont="1"/>
    <xf numFmtId="0" fontId="14" fillId="0" borderId="0" xfId="0" applyFont="1"/>
    <xf numFmtId="167" fontId="0" fillId="0" borderId="0" xfId="0" applyNumberFormat="1"/>
    <xf numFmtId="14" fontId="0" fillId="3" borderId="12" xfId="0" applyNumberFormat="1" applyFill="1" applyBorder="1" applyAlignment="1" applyProtection="1">
      <alignment horizontal="left"/>
      <protection locked="0"/>
    </xf>
    <xf numFmtId="0" fontId="0" fillId="3" borderId="0" xfId="0" applyFill="1" applyProtection="1">
      <protection locked="0"/>
    </xf>
    <xf numFmtId="0" fontId="0" fillId="6" borderId="13" xfId="0" applyFill="1" applyBorder="1" applyAlignment="1" applyProtection="1">
      <alignment horizontal="left"/>
      <protection locked="0"/>
    </xf>
    <xf numFmtId="0" fontId="0" fillId="6" borderId="10" xfId="0" applyFill="1" applyBorder="1" applyProtection="1">
      <protection locked="0"/>
    </xf>
    <xf numFmtId="0" fontId="0" fillId="3" borderId="13" xfId="0" applyFill="1" applyBorder="1" applyAlignment="1" applyProtection="1">
      <alignment horizontal="left"/>
      <protection locked="0"/>
    </xf>
    <xf numFmtId="0" fontId="0" fillId="3" borderId="10" xfId="0" applyFill="1" applyBorder="1" applyProtection="1">
      <protection locked="0"/>
    </xf>
    <xf numFmtId="0" fontId="0" fillId="6" borderId="12" xfId="0" applyFill="1" applyBorder="1" applyAlignment="1" applyProtection="1">
      <alignment horizontal="left"/>
      <protection locked="0"/>
    </xf>
    <xf numFmtId="0" fontId="0" fillId="6" borderId="0" xfId="0" applyFill="1" applyProtection="1">
      <protection locked="0"/>
    </xf>
    <xf numFmtId="0" fontId="0" fillId="3" borderId="12" xfId="0" applyFill="1" applyBorder="1" applyProtection="1">
      <protection locked="0"/>
    </xf>
    <xf numFmtId="167" fontId="0" fillId="3" borderId="0" xfId="0" applyNumberFormat="1" applyFill="1" applyProtection="1">
      <protection locked="0"/>
    </xf>
    <xf numFmtId="0" fontId="0" fillId="6" borderId="13" xfId="0" applyFill="1" applyBorder="1" applyProtection="1">
      <protection locked="0"/>
    </xf>
    <xf numFmtId="167" fontId="0" fillId="6" borderId="10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167" fontId="0" fillId="3" borderId="10" xfId="0" applyNumberFormat="1" applyFill="1" applyBorder="1" applyProtection="1">
      <protection locked="0"/>
    </xf>
    <xf numFmtId="0" fontId="0" fillId="6" borderId="12" xfId="0" applyFill="1" applyBorder="1" applyProtection="1">
      <protection locked="0"/>
    </xf>
    <xf numFmtId="167" fontId="0" fillId="6" borderId="0" xfId="0" applyNumberFormat="1" applyFill="1" applyProtection="1">
      <protection locked="0"/>
    </xf>
    <xf numFmtId="164" fontId="5" fillId="3" borderId="0" xfId="0" applyNumberFormat="1" applyFont="1" applyFill="1" applyProtection="1">
      <protection locked="0"/>
    </xf>
    <xf numFmtId="0" fontId="0" fillId="3" borderId="12" xfId="0" applyFill="1" applyBorder="1" applyAlignment="1" applyProtection="1">
      <alignment horizontal="left"/>
      <protection locked="0"/>
    </xf>
    <xf numFmtId="14" fontId="0" fillId="0" borderId="0" xfId="0" applyNumberFormat="1" applyProtection="1">
      <protection locked="0"/>
    </xf>
    <xf numFmtId="164" fontId="15" fillId="0" borderId="1" xfId="0" applyNumberFormat="1" applyFont="1" applyBorder="1" applyProtection="1">
      <protection locked="0"/>
    </xf>
    <xf numFmtId="164" fontId="0" fillId="0" borderId="1" xfId="0" applyNumberFormat="1" applyBorder="1" applyAlignment="1">
      <alignment wrapText="1"/>
    </xf>
  </cellXfs>
  <cellStyles count="1">
    <cellStyle name="Normal" xfId="0" builtinId="0"/>
  </cellStyles>
  <dxfs count="3">
    <dxf>
      <font>
        <b/>
        <i val="0"/>
        <color theme="9"/>
      </font>
    </dxf>
    <dxf>
      <font>
        <b/>
        <i val="0"/>
        <color rgb="FFFF0000"/>
      </font>
    </dxf>
    <dxf>
      <font>
        <b/>
        <i val="0"/>
        <color theme="9"/>
      </font>
    </dxf>
  </dxfs>
  <tableStyles count="0" defaultTableStyle="TableStyleMedium2" defaultPivotStyle="PivotStyleLight16"/>
  <colors>
    <mruColors>
      <color rgb="FFFF33CC"/>
      <color rgb="FF00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autoPageBreaks="0"/>
  </sheetPr>
  <dimension ref="B1:H35"/>
  <sheetViews>
    <sheetView topLeftCell="A16" zoomScale="106" zoomScaleNormal="190" workbookViewId="0">
      <selection activeCell="I26" sqref="I26"/>
    </sheetView>
  </sheetViews>
  <sheetFormatPr baseColWidth="10" defaultColWidth="11.42578125" defaultRowHeight="18.75" x14ac:dyDescent="0.3"/>
  <cols>
    <col min="1" max="1" width="3.28515625" style="24" customWidth="1"/>
    <col min="2" max="3" width="11.42578125" style="24"/>
    <col min="4" max="4" width="3.28515625" style="24" customWidth="1"/>
    <col min="5" max="5" width="44.42578125" style="24" customWidth="1"/>
    <col min="6" max="6" width="20" style="24" customWidth="1"/>
    <col min="7" max="7" width="11.42578125" style="24"/>
    <col min="8" max="8" width="11.42578125" style="24" hidden="1" customWidth="1"/>
    <col min="9" max="16384" width="11.42578125" style="24"/>
  </cols>
  <sheetData>
    <row r="1" spans="2:8" s="65" customFormat="1" ht="12.75" x14ac:dyDescent="0.2"/>
    <row r="2" spans="2:8" x14ac:dyDescent="0.3">
      <c r="B2" s="26" t="s">
        <v>35</v>
      </c>
      <c r="C2" s="23"/>
      <c r="D2" s="23"/>
      <c r="E2" s="23"/>
      <c r="F2" s="23"/>
    </row>
    <row r="3" spans="2:8" s="65" customFormat="1" ht="12.75" x14ac:dyDescent="0.2">
      <c r="B3" s="66"/>
      <c r="H3" s="65" t="s">
        <v>38</v>
      </c>
    </row>
    <row r="4" spans="2:8" x14ac:dyDescent="0.3">
      <c r="B4" s="23" t="s">
        <v>55</v>
      </c>
      <c r="C4" s="23"/>
      <c r="D4" s="23"/>
      <c r="E4" s="53" t="s">
        <v>38</v>
      </c>
      <c r="F4" s="54"/>
      <c r="H4" s="24" t="s">
        <v>40</v>
      </c>
    </row>
    <row r="5" spans="2:8" s="65" customFormat="1" ht="12.75" x14ac:dyDescent="0.2">
      <c r="B5" s="66"/>
      <c r="H5" s="65" t="s">
        <v>41</v>
      </c>
    </row>
    <row r="6" spans="2:8" x14ac:dyDescent="0.3">
      <c r="B6" s="23" t="s">
        <v>39</v>
      </c>
      <c r="C6" s="23"/>
      <c r="D6" s="23"/>
      <c r="E6" s="53" t="s">
        <v>49</v>
      </c>
      <c r="F6" s="54"/>
      <c r="H6" s="24" t="s">
        <v>42</v>
      </c>
    </row>
    <row r="7" spans="2:8" s="65" customFormat="1" ht="12.75" x14ac:dyDescent="0.2"/>
    <row r="8" spans="2:8" x14ac:dyDescent="0.3">
      <c r="B8" s="23" t="s">
        <v>50</v>
      </c>
      <c r="C8" s="23"/>
      <c r="D8" s="23"/>
      <c r="E8" s="23"/>
      <c r="F8" s="55">
        <v>46023</v>
      </c>
      <c r="G8" s="27"/>
    </row>
    <row r="9" spans="2:8" hidden="1" x14ac:dyDescent="0.3">
      <c r="B9" s="23"/>
      <c r="C9" s="23"/>
      <c r="D9" s="23"/>
      <c r="E9" s="23"/>
      <c r="F9" s="29">
        <f>YEAR(F8)</f>
        <v>2026</v>
      </c>
    </row>
    <row r="10" spans="2:8" hidden="1" x14ac:dyDescent="0.3">
      <c r="B10" s="23"/>
      <c r="C10" s="23"/>
      <c r="D10" s="23"/>
      <c r="E10" s="23"/>
      <c r="F10" s="23">
        <f>MONTH(F8)</f>
        <v>1</v>
      </c>
    </row>
    <row r="11" spans="2:8" hidden="1" x14ac:dyDescent="0.3">
      <c r="B11" s="23"/>
      <c r="C11" s="23"/>
      <c r="D11" s="23"/>
      <c r="E11" s="23"/>
      <c r="F11" s="23">
        <f>DAY(F8)</f>
        <v>1</v>
      </c>
    </row>
    <row r="12" spans="2:8" hidden="1" x14ac:dyDescent="0.3">
      <c r="B12" s="23"/>
      <c r="C12" s="23"/>
      <c r="D12" s="23"/>
      <c r="E12" s="23"/>
      <c r="F12" s="30">
        <f>F8+365</f>
        <v>46388</v>
      </c>
    </row>
    <row r="13" spans="2:8" s="65" customFormat="1" ht="12.75" x14ac:dyDescent="0.2">
      <c r="F13" s="67"/>
    </row>
    <row r="14" spans="2:8" x14ac:dyDescent="0.3">
      <c r="B14" s="23" t="s">
        <v>51</v>
      </c>
      <c r="C14" s="23"/>
      <c r="D14" s="23"/>
      <c r="E14" s="23"/>
      <c r="F14" s="56">
        <v>19906.04</v>
      </c>
      <c r="H14" s="24" t="s">
        <v>43</v>
      </c>
    </row>
    <row r="15" spans="2:8" s="65" customFormat="1" ht="12.75" x14ac:dyDescent="0.2">
      <c r="H15" s="65" t="s">
        <v>44</v>
      </c>
    </row>
    <row r="16" spans="2:8" x14ac:dyDescent="0.3">
      <c r="B16" s="23" t="s">
        <v>52</v>
      </c>
      <c r="C16" s="23"/>
      <c r="D16" s="23"/>
      <c r="E16" s="23"/>
      <c r="F16" s="56">
        <v>19906.04</v>
      </c>
      <c r="H16" s="24" t="s">
        <v>45</v>
      </c>
    </row>
    <row r="17" spans="2:8" s="65" customFormat="1" ht="12.75" x14ac:dyDescent="0.2">
      <c r="F17" s="68"/>
      <c r="H17" s="65" t="s">
        <v>46</v>
      </c>
    </row>
    <row r="18" spans="2:8" x14ac:dyDescent="0.3">
      <c r="B18" s="23" t="s">
        <v>62</v>
      </c>
      <c r="C18" s="23"/>
      <c r="D18" s="23"/>
      <c r="E18" s="23"/>
      <c r="F18" s="56">
        <v>0</v>
      </c>
      <c r="G18" s="28"/>
      <c r="H18" s="24" t="s">
        <v>47</v>
      </c>
    </row>
    <row r="19" spans="2:8" s="65" customFormat="1" ht="12.75" x14ac:dyDescent="0.2">
      <c r="F19" s="69"/>
      <c r="G19" s="70"/>
      <c r="H19" s="65" t="s">
        <v>48</v>
      </c>
    </row>
    <row r="20" spans="2:8" x14ac:dyDescent="0.3">
      <c r="B20" s="23" t="s">
        <v>63</v>
      </c>
      <c r="C20" s="23"/>
      <c r="D20" s="23"/>
      <c r="E20" s="23"/>
      <c r="F20" s="56">
        <v>0</v>
      </c>
      <c r="G20" s="28"/>
      <c r="H20" s="24" t="s">
        <v>49</v>
      </c>
    </row>
    <row r="21" spans="2:8" s="65" customFormat="1" ht="12.75" x14ac:dyDescent="0.2">
      <c r="F21" s="68"/>
      <c r="H21" s="65" t="s">
        <v>70</v>
      </c>
    </row>
    <row r="22" spans="2:8" x14ac:dyDescent="0.3">
      <c r="B22" s="26" t="s">
        <v>57</v>
      </c>
      <c r="C22" s="23"/>
      <c r="D22" s="23"/>
      <c r="E22" s="23"/>
      <c r="F22" s="64"/>
    </row>
    <row r="23" spans="2:8" s="65" customFormat="1" ht="12.75" x14ac:dyDescent="0.2"/>
    <row r="24" spans="2:8" x14ac:dyDescent="0.3">
      <c r="B24" s="23" t="s">
        <v>34</v>
      </c>
      <c r="C24" s="23"/>
      <c r="D24" s="23"/>
      <c r="E24" s="23"/>
      <c r="F24" s="23"/>
    </row>
    <row r="25" spans="2:8" s="65" customFormat="1" ht="12.75" x14ac:dyDescent="0.2"/>
    <row r="26" spans="2:8" x14ac:dyDescent="0.3">
      <c r="B26" s="23"/>
      <c r="C26" s="23"/>
      <c r="D26" s="23"/>
      <c r="E26" s="23" t="s">
        <v>53</v>
      </c>
      <c r="F26" s="57">
        <v>46023</v>
      </c>
      <c r="G26" s="28"/>
    </row>
    <row r="27" spans="2:8" x14ac:dyDescent="0.3">
      <c r="B27" s="23"/>
      <c r="C27" s="23"/>
      <c r="D27" s="23"/>
      <c r="E27" s="23" t="s">
        <v>54</v>
      </c>
      <c r="F27" s="58">
        <v>46387</v>
      </c>
      <c r="G27" s="28"/>
    </row>
    <row r="28" spans="2:8" s="65" customFormat="1" ht="12.75" x14ac:dyDescent="0.2">
      <c r="F28" s="69"/>
      <c r="G28" s="70"/>
    </row>
    <row r="29" spans="2:8" x14ac:dyDescent="0.3">
      <c r="B29" s="23" t="s">
        <v>56</v>
      </c>
      <c r="C29" s="23"/>
      <c r="D29" s="23"/>
      <c r="E29" s="23"/>
      <c r="F29" s="56">
        <v>0</v>
      </c>
      <c r="G29" s="28"/>
    </row>
    <row r="30" spans="2:8" s="65" customFormat="1" ht="12.75" x14ac:dyDescent="0.2">
      <c r="F30" s="69"/>
      <c r="G30" s="70"/>
    </row>
    <row r="31" spans="2:8" x14ac:dyDescent="0.3">
      <c r="B31" s="23" t="s">
        <v>60</v>
      </c>
      <c r="C31" s="23"/>
      <c r="D31" s="23"/>
      <c r="E31" s="23"/>
      <c r="F31" s="56">
        <v>0</v>
      </c>
      <c r="G31" s="28"/>
    </row>
    <row r="32" spans="2:8" s="65" customFormat="1" ht="12.75" x14ac:dyDescent="0.2"/>
    <row r="33" spans="2:6" x14ac:dyDescent="0.3">
      <c r="B33" s="59" t="s">
        <v>36</v>
      </c>
      <c r="C33" s="60"/>
      <c r="D33" s="60"/>
      <c r="E33" s="60"/>
      <c r="F33" s="23"/>
    </row>
    <row r="34" spans="2:6" s="65" customFormat="1" ht="12.75" x14ac:dyDescent="0.2"/>
    <row r="35" spans="2:6" x14ac:dyDescent="0.3">
      <c r="B35" s="61" t="s">
        <v>37</v>
      </c>
      <c r="C35" s="62"/>
      <c r="D35" s="62"/>
      <c r="E35" s="62"/>
      <c r="F35" s="23"/>
    </row>
  </sheetData>
  <sheetProtection sheet="1" objects="1" scenarios="1"/>
  <dataConsolidate link="1">
    <dataRefs count="1">
      <dataRef ref="E5" sheet="Instructions"/>
    </dataRefs>
  </dataConsolidate>
  <dataValidations count="2">
    <dataValidation type="list" allowBlank="1" showInputMessage="1" showErrorMessage="1" promptTitle="Organisation" prompt="Choisissez pour quelle organisation vous effectuez cette tenue de livre." sqref="E4" xr:uid="{00000000-0002-0000-0000-000000000000}">
      <formula1>Organisation</formula1>
    </dataValidation>
    <dataValidation type="list" allowBlank="1" showInputMessage="1" showErrorMessage="1" promptTitle="Région" prompt="Laissez vide s'il ne s'agit pas d'une organisation régionale." sqref="E6" xr:uid="{00000000-0002-0000-0000-000001000000}">
      <formula1>région</formula1>
    </dataValidation>
  </dataValidations>
  <pageMargins left="0.7" right="0.7" top="0.75" bottom="0.75" header="0.3" footer="0.3"/>
  <pageSetup orientation="portrait" r:id="rId1"/>
  <headerFooter differentOddEven="1" differentFirst="1">
    <oddHeader>&amp;R&amp;"Aptos"&amp;10&amp;K000000 UNCLASSIFIED - NON CLASSIFIÉ&amp;1#_x000D_&amp;"Calibri"&amp;11&amp;K000000 </oddHeader>
    <evenHeader>&amp;R&amp;"Aptos"&amp;10&amp;K000000 UNCLASSIFIED - NON CLASSIFIÉ&amp;1#_x000D_&amp;"Calibri"&amp;11&amp;K000000 </evenHeader>
    <firstHeader>&amp;R&amp;"Aptos"&amp;10&amp;K000000 UNCLASSIFIED - NON CLASSIFIÉ&amp;1#_x000D_&amp;"Calibri"&amp;11&amp;K000000 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  <pageSetUpPr fitToPage="1"/>
  </sheetPr>
  <dimension ref="A1:I172"/>
  <sheetViews>
    <sheetView showGridLines="0" tabSelected="1" showRuler="0" topLeftCell="A10" zoomScale="84" zoomScaleNormal="84" zoomScalePageLayoutView="115" workbookViewId="0">
      <selection activeCell="H42" sqref="H42"/>
    </sheetView>
  </sheetViews>
  <sheetFormatPr baseColWidth="10" defaultColWidth="9.140625" defaultRowHeight="15" x14ac:dyDescent="0.25"/>
  <cols>
    <col min="1" max="1" width="14.5703125" style="8" customWidth="1"/>
    <col min="2" max="2" width="9.140625" style="18" hidden="1" customWidth="1"/>
    <col min="3" max="3" width="5.28515625" style="18" hidden="1" customWidth="1"/>
    <col min="4" max="4" width="30.85546875" style="1" bestFit="1" customWidth="1"/>
    <col min="5" max="5" width="11.7109375" style="9" customWidth="1"/>
    <col min="6" max="6" width="0.140625" style="9" customWidth="1"/>
    <col min="7" max="7" width="8.42578125" customWidth="1"/>
    <col min="8" max="8" width="46.42578125" style="16" customWidth="1"/>
    <col min="9" max="9" width="12.140625" style="1" customWidth="1"/>
  </cols>
  <sheetData>
    <row r="1" spans="1:9" ht="18.75" x14ac:dyDescent="0.3">
      <c r="A1" s="18"/>
      <c r="D1"/>
      <c r="E1" s="19"/>
      <c r="F1" s="25" t="str">
        <f>IF(ISBLANK(Instructions!E4),"",Instructions!E4)</f>
        <v>Conseil régional de l'AFPC</v>
      </c>
      <c r="G1" s="19"/>
      <c r="H1" s="35"/>
      <c r="I1"/>
    </row>
    <row r="2" spans="1:9" ht="18.75" x14ac:dyDescent="0.3">
      <c r="A2" s="18"/>
      <c r="D2"/>
      <c r="E2" s="19"/>
      <c r="F2" s="25" t="str">
        <f>IF(ISBLANK(Instructions!E6),"",Instructions!E6)</f>
        <v>Mauricie</v>
      </c>
      <c r="G2" s="19"/>
      <c r="H2" s="35"/>
      <c r="I2"/>
    </row>
    <row r="3" spans="1:9" ht="18.75" x14ac:dyDescent="0.3">
      <c r="A3" s="18"/>
      <c r="D3"/>
      <c r="E3" s="19"/>
      <c r="F3" s="25" t="str">
        <f ca="1">MID(CELL("nomfichier",B1),FIND("]",CELL("nomfichier",B1))+1,20)</f>
        <v>Écritures</v>
      </c>
      <c r="G3" s="19"/>
      <c r="H3" s="102"/>
      <c r="I3"/>
    </row>
    <row r="5" spans="1:9" x14ac:dyDescent="0.25">
      <c r="A5" s="10" t="s">
        <v>19</v>
      </c>
      <c r="B5" s="17" t="s">
        <v>27</v>
      </c>
      <c r="C5" s="17"/>
      <c r="D5" s="11" t="s">
        <v>20</v>
      </c>
      <c r="E5" s="12" t="s">
        <v>21</v>
      </c>
      <c r="F5" s="36"/>
      <c r="G5" s="37" t="s">
        <v>23</v>
      </c>
      <c r="H5" s="14" t="s">
        <v>22</v>
      </c>
      <c r="I5" s="11" t="s">
        <v>26</v>
      </c>
    </row>
    <row r="6" spans="1:9" x14ac:dyDescent="0.25">
      <c r="A6" s="39">
        <v>46023</v>
      </c>
      <c r="B6" s="40" t="e">
        <f t="shared" ref="B6:B46" si="0">VLOOKUP(D6,ListeComptes,3,FALSE)</f>
        <v>#N/A</v>
      </c>
      <c r="C6" s="40" t="b">
        <f>IF(AND(A6&gt;=Instructions!F$26,A6&lt;=Instructions!F$27),TRUE,FALSE)</f>
        <v>1</v>
      </c>
      <c r="D6" s="13" t="s">
        <v>24</v>
      </c>
      <c r="E6" s="41">
        <f>Instructions!F14</f>
        <v>19906.04</v>
      </c>
      <c r="F6" s="42"/>
      <c r="G6" s="43"/>
      <c r="H6" s="13"/>
      <c r="I6" s="13">
        <f>E6</f>
        <v>19906.04</v>
      </c>
    </row>
    <row r="7" spans="1:9" x14ac:dyDescent="0.25">
      <c r="A7" s="39">
        <v>46023</v>
      </c>
      <c r="B7" s="40" t="e">
        <f t="shared" si="0"/>
        <v>#N/A</v>
      </c>
      <c r="C7" s="40" t="b">
        <f>IF(AND(ISBLANK(Instructions!F$26),ISBLANK(Instructions!F$27)),IF(AND(A7&gt;=Instructions!F$8,A7&lt;=Instructions!F$12),TRUE,FALSE),IF(AND(ISBLANK(Instructions!F$26),A7&lt;=Instructions!F$27,A7&gt;=Instructions!F$8),TRUE,IF(AND(ISBLANK(Instructions!F$27),A7&gt;=Instructions!F$26,A7&lt;=Instructions!F$12),TRUE,IF(AND(A7&gt;=Instructions!F$26,A7&lt;=Instructions!F$27),TRUE,FALSE))))</f>
        <v>1</v>
      </c>
      <c r="D7" s="13" t="str">
        <f>"Dépenses effectuées en "&amp;Année_courante</f>
        <v>Dépenses effectuées en 2026</v>
      </c>
      <c r="E7" s="13">
        <f>Instructions!F18</f>
        <v>0</v>
      </c>
      <c r="F7" s="73"/>
      <c r="G7" s="43"/>
      <c r="H7" s="13" t="s">
        <v>61</v>
      </c>
      <c r="I7" s="13" t="str">
        <f t="shared" ref="I7:I11" si="1">IF(ISERROR(VLOOKUP(D7,Revenus,1,FALSE)),IF(ISERROR(VLOOKUP(D7,Dépenses,1,FALSE)),"",(I6-E7)),(I6+E7))</f>
        <v/>
      </c>
    </row>
    <row r="8" spans="1:9" x14ac:dyDescent="0.25">
      <c r="A8" s="39">
        <v>46023</v>
      </c>
      <c r="B8" s="40" t="e">
        <f t="shared" si="0"/>
        <v>#N/A</v>
      </c>
      <c r="C8" s="40" t="b">
        <f>IF(AND(ISBLANK(Instructions!F$26),ISBLANK(Instructions!F$27)),IF(AND(A8&gt;=Instructions!F$8,A8&lt;=Instructions!F$12),TRUE,FALSE),IF(AND(ISBLANK(Instructions!F$26),A8&lt;=Instructions!F$27,A8&gt;=Instructions!F$8),TRUE,IF(AND(ISBLANK(Instructions!F$27),A8&gt;=Instructions!F$26,A8&lt;=Instructions!F$12),TRUE,IF(AND(A8&gt;=Instructions!F$26,A8&lt;=Instructions!F$27),TRUE,FALSE))))</f>
        <v>1</v>
      </c>
      <c r="D8" s="13" t="str">
        <f>"Frais payés en "&amp;Année_courante</f>
        <v>Frais payés en 2026</v>
      </c>
      <c r="E8" s="13">
        <f>Instructions!F20</f>
        <v>0</v>
      </c>
      <c r="F8" s="73"/>
      <c r="G8" s="43"/>
      <c r="H8" s="13" t="s">
        <v>61</v>
      </c>
      <c r="I8" s="13" t="str">
        <f t="shared" si="1"/>
        <v/>
      </c>
    </row>
    <row r="9" spans="1:9" x14ac:dyDescent="0.25">
      <c r="A9" s="44">
        <v>46023</v>
      </c>
      <c r="B9" s="40">
        <f t="shared" si="0"/>
        <v>111</v>
      </c>
      <c r="C9" s="45" t="b">
        <f>IF(AND(ISBLANK(Instructions!F$26),ISBLANK(Instructions!F$27)),IF(AND(A9&gt;=Instructions!F$8,A9&lt;=Instructions!F$12),TRUE,FALSE),IF(AND(ISBLANK(Instructions!F$26),A9&lt;=Instructions!F$27,A9&gt;=Instructions!F$8),TRUE,IF(AND(ISBLANK(Instructions!F$27),A9&gt;=Instructions!F$26,A9&lt;=Instructions!F$12),TRUE,IF(AND(A9&gt;=Instructions!F$26,A9&lt;=Instructions!F$27),TRUE,FALSE))))</f>
        <v>1</v>
      </c>
      <c r="D9" s="15" t="s">
        <v>1</v>
      </c>
      <c r="E9" s="46">
        <v>44.35</v>
      </c>
      <c r="F9" s="47"/>
      <c r="G9" s="48"/>
      <c r="H9" s="15" t="s">
        <v>84</v>
      </c>
      <c r="I9" s="13">
        <f>IF(ISERROR(VLOOKUP(D9,Revenus,1,FALSE)),IF(ISERROR(VLOOKUP(D9,Dépenses,1,FALSE)),"",(I6-E9)),(I6+E9))</f>
        <v>19950.39</v>
      </c>
    </row>
    <row r="10" spans="1:9" x14ac:dyDescent="0.25">
      <c r="A10" s="44"/>
      <c r="B10" s="40">
        <f t="shared" si="0"/>
        <v>219</v>
      </c>
      <c r="C10" s="45" t="b">
        <f>IF(AND(ISBLANK(Instructions!F$26),ISBLANK(Instructions!F$27)),IF(AND(A10&gt;=Instructions!F$8,A10&lt;=Instructions!F$12),TRUE,FALSE),IF(AND(ISBLANK(Instructions!F$26),A10&lt;=Instructions!F$27,A10&gt;=Instructions!F$8),TRUE,IF(AND(ISBLANK(Instructions!F$27),A10&gt;=Instructions!F$26,A10&lt;=Instructions!F$12),TRUE,IF(AND(A10&gt;=Instructions!F$26,A10&lt;=Instructions!F$27),TRUE,FALSE))))</f>
        <v>0</v>
      </c>
      <c r="D10" s="103" t="s">
        <v>25</v>
      </c>
      <c r="E10" s="46"/>
      <c r="F10" s="47"/>
      <c r="G10" s="48"/>
      <c r="H10" s="15"/>
      <c r="I10" s="13">
        <f t="shared" si="1"/>
        <v>19950.39</v>
      </c>
    </row>
    <row r="11" spans="1:9" x14ac:dyDescent="0.25">
      <c r="A11" s="44"/>
      <c r="B11" s="40" t="e">
        <f t="shared" si="0"/>
        <v>#N/A</v>
      </c>
      <c r="C11" s="45" t="b">
        <f>IF(AND(ISBLANK(Instructions!F$26),ISBLANK(Instructions!F$27)),IF(AND(A11&gt;=Instructions!F$8,A11&lt;=Instructions!F$12),TRUE,FALSE),IF(AND(ISBLANK(Instructions!F$26),A11&lt;=Instructions!F$27,A11&gt;=Instructions!F$8),TRUE,IF(AND(ISBLANK(Instructions!F$27),A11&gt;=Instructions!F$26,A11&lt;=Instructions!F$12),TRUE,IF(AND(A11&gt;=Instructions!F$26,A11&lt;=Instructions!F$27),TRUE,FALSE))))</f>
        <v>0</v>
      </c>
      <c r="D11" s="15"/>
      <c r="E11" s="46"/>
      <c r="F11" s="47"/>
      <c r="G11" s="48"/>
      <c r="H11" s="15"/>
      <c r="I11" s="13" t="str">
        <f t="shared" si="1"/>
        <v/>
      </c>
    </row>
    <row r="12" spans="1:9" ht="16.5" customHeight="1" x14ac:dyDescent="0.25">
      <c r="A12" s="44">
        <v>46055</v>
      </c>
      <c r="B12" s="40">
        <f t="shared" si="0"/>
        <v>111</v>
      </c>
      <c r="C12" s="45" t="b">
        <f>IF(AND(ISBLANK(Instructions!F$26),ISBLANK(Instructions!F$27)),IF(AND(A12&gt;=Instructions!F$8,A12&lt;=Instructions!F$12),TRUE,FALSE),IF(AND(ISBLANK(Instructions!F$26),A12&lt;=Instructions!F$27,A12&gt;=Instructions!F$8),TRUE,IF(AND(ISBLANK(Instructions!F$27),A12&gt;=Instructions!F$26,A12&lt;=Instructions!F$12),TRUE,IF(AND(A12&gt;=Instructions!F$26,A12&lt;=Instructions!F$27),TRUE,FALSE))))</f>
        <v>1</v>
      </c>
      <c r="D12" s="15" t="s">
        <v>1</v>
      </c>
      <c r="E12" s="46">
        <v>38.119999999999997</v>
      </c>
      <c r="F12" s="47"/>
      <c r="G12" s="48"/>
      <c r="H12" s="15" t="s">
        <v>85</v>
      </c>
      <c r="I12" s="104">
        <f>IF(OR(D12="",E12=""),I10,I10+IF(COUNTIF(Dépenses,D12),-E12,E12))</f>
        <v>19988.509999999998</v>
      </c>
    </row>
    <row r="13" spans="1:9" x14ac:dyDescent="0.25">
      <c r="A13" s="44">
        <v>46059</v>
      </c>
      <c r="B13" s="40">
        <f t="shared" si="0"/>
        <v>212</v>
      </c>
      <c r="C13" s="45" t="b">
        <f>IF(AND(ISBLANK(Instructions!F$26),ISBLANK(Instructions!F$27)),IF(AND(A13&gt;=Instructions!F$8,A13&lt;=Instructions!F$12),TRUE,FALSE),IF(AND(ISBLANK(Instructions!F$26),A13&lt;=Instructions!F$27,A13&gt;=Instructions!F$8),TRUE,IF(AND(ISBLANK(Instructions!F$27),A13&gt;=Instructions!F$26,A13&lt;=Instructions!F$12),TRUE,IF(AND(A13&gt;=Instructions!F$26,A13&lt;=Instructions!F$27),TRUE,FALSE))))</f>
        <v>1</v>
      </c>
      <c r="D13" s="15" t="s">
        <v>5</v>
      </c>
      <c r="E13" s="46">
        <v>1000</v>
      </c>
      <c r="F13" s="47"/>
      <c r="G13" s="48"/>
      <c r="H13" s="15" t="s">
        <v>93</v>
      </c>
      <c r="I13" s="104">
        <f t="shared" ref="I13:I44" si="2">IF(OR(D13="",E13=""),"",I12 +IF(COUNTIF(Dépenses,D13)&gt;0,-E13,E13))</f>
        <v>18988.509999999998</v>
      </c>
    </row>
    <row r="14" spans="1:9" x14ac:dyDescent="0.25">
      <c r="A14" s="44">
        <v>46062</v>
      </c>
      <c r="B14" s="40">
        <f t="shared" si="0"/>
        <v>212</v>
      </c>
      <c r="C14" s="45" t="b">
        <f>IF(AND(ISBLANK(Instructions!F$26),ISBLANK(Instructions!F$27)),IF(AND(A14&gt;=Instructions!F$8,A14&lt;=Instructions!F$12),TRUE,FALSE),IF(AND(ISBLANK(Instructions!F$26),A14&lt;=Instructions!F$27,A14&gt;=Instructions!F$8),TRUE,IF(AND(ISBLANK(Instructions!F$27),A14&gt;=Instructions!F$26,A14&lt;=Instructions!F$12),TRUE,IF(AND(A14&gt;=Instructions!F$26,A14&lt;=Instructions!F$27),TRUE,FALSE))))</f>
        <v>1</v>
      </c>
      <c r="D14" s="15" t="s">
        <v>5</v>
      </c>
      <c r="E14" s="46">
        <v>249</v>
      </c>
      <c r="F14" s="47"/>
      <c r="G14" s="48"/>
      <c r="H14" s="15" t="s">
        <v>93</v>
      </c>
      <c r="I14" s="104">
        <f t="shared" si="2"/>
        <v>18739.509999999998</v>
      </c>
    </row>
    <row r="15" spans="1:9" x14ac:dyDescent="0.25">
      <c r="A15" s="44">
        <v>46080</v>
      </c>
      <c r="B15" s="40">
        <f t="shared" si="0"/>
        <v>219</v>
      </c>
      <c r="C15" s="45" t="b">
        <f>IF(AND(ISBLANK(Instructions!F$26),ISBLANK(Instructions!F$27)),IF(AND(A15&gt;=Instructions!F$8,A15&lt;=Instructions!F$12),TRUE,FALSE),IF(AND(ISBLANK(Instructions!F$26),A15&lt;=Instructions!F$27,A15&gt;=Instructions!F$8),TRUE,IF(AND(ISBLANK(Instructions!F$27),A15&gt;=Instructions!F$26,A15&lt;=Instructions!F$12),TRUE,IF(AND(A15&gt;=Instructions!F$26,A15&lt;=Instructions!F$27),TRUE,FALSE))))</f>
        <v>1</v>
      </c>
      <c r="D15" s="15" t="s">
        <v>25</v>
      </c>
      <c r="E15" s="46">
        <v>50</v>
      </c>
      <c r="F15" s="47"/>
      <c r="G15" s="48"/>
      <c r="H15" s="15" t="s">
        <v>86</v>
      </c>
      <c r="I15" s="104">
        <f t="shared" si="2"/>
        <v>18689.509999999998</v>
      </c>
    </row>
    <row r="16" spans="1:9" x14ac:dyDescent="0.25">
      <c r="A16" s="44">
        <v>46056</v>
      </c>
      <c r="B16" s="40">
        <f t="shared" si="0"/>
        <v>111</v>
      </c>
      <c r="C16" s="45"/>
      <c r="D16" s="15" t="s">
        <v>1</v>
      </c>
      <c r="E16" s="46">
        <v>32.770000000000003</v>
      </c>
      <c r="F16" s="47"/>
      <c r="G16" s="48"/>
      <c r="H16" s="15" t="s">
        <v>85</v>
      </c>
      <c r="I16" s="104">
        <f t="shared" si="2"/>
        <v>18722.28</v>
      </c>
    </row>
    <row r="17" spans="1:9" x14ac:dyDescent="0.25">
      <c r="A17" s="44">
        <v>46097</v>
      </c>
      <c r="B17" s="40">
        <f t="shared" si="0"/>
        <v>112</v>
      </c>
      <c r="C17" s="45" t="b">
        <f>IF(AND(ISBLANK(Instructions!F$26),ISBLANK(Instructions!F$27)),IF(AND(A17&gt;=Instructions!F$8,A17&lt;=Instructions!F$12),TRUE,FALSE),IF(AND(ISBLANK(Instructions!F$26),A17&lt;=Instructions!F$27,A17&gt;=Instructions!F$8),TRUE,IF(AND(ISBLANK(Instructions!F$27),A17&gt;=Instructions!F$26,A17&lt;=Instructions!F$12),TRUE,IF(AND(A17&gt;=Instructions!F$26,A17&lt;=Instructions!F$27),TRUE,FALSE))))</f>
        <v>1</v>
      </c>
      <c r="D17" s="15" t="s">
        <v>2</v>
      </c>
      <c r="E17" s="46">
        <v>250</v>
      </c>
      <c r="F17" s="47"/>
      <c r="G17" s="48"/>
      <c r="H17" s="15" t="s">
        <v>94</v>
      </c>
      <c r="I17" s="104">
        <f t="shared" si="2"/>
        <v>18972.28</v>
      </c>
    </row>
    <row r="18" spans="1:9" x14ac:dyDescent="0.25">
      <c r="A18" s="44">
        <v>46108</v>
      </c>
      <c r="B18" s="40">
        <f t="shared" si="0"/>
        <v>219</v>
      </c>
      <c r="C18" s="45" t="b">
        <f>IF(AND(ISBLANK(Instructions!F$26),ISBLANK(Instructions!F$27)),IF(AND(A18&gt;=Instructions!F$8,A18&lt;=Instructions!F$12),TRUE,FALSE),IF(AND(ISBLANK(Instructions!F$26),A18&lt;=Instructions!F$27,A18&gt;=Instructions!F$8),TRUE,IF(AND(ISBLANK(Instructions!F$27),A18&gt;=Instructions!F$26,A18&lt;=Instructions!F$12),TRUE,IF(AND(A18&gt;=Instructions!F$26,A18&lt;=Instructions!F$27),TRUE,FALSE))))</f>
        <v>1</v>
      </c>
      <c r="D18" s="15" t="s">
        <v>25</v>
      </c>
      <c r="E18" s="46">
        <v>10.54</v>
      </c>
      <c r="F18" s="47"/>
      <c r="G18" s="48"/>
      <c r="H18" s="15" t="s">
        <v>86</v>
      </c>
      <c r="I18" s="104">
        <f t="shared" si="2"/>
        <v>18961.739999999998</v>
      </c>
    </row>
    <row r="19" spans="1:9" x14ac:dyDescent="0.25">
      <c r="A19" s="44">
        <v>46113</v>
      </c>
      <c r="B19" s="40">
        <f t="shared" si="0"/>
        <v>111</v>
      </c>
      <c r="C19" s="45" t="b">
        <f>IF(AND(ISBLANK(Instructions!F$26),ISBLANK(Instructions!F$27)),IF(AND(A19&gt;=Instructions!F$8,A19&lt;=Instructions!F$12),TRUE,FALSE),IF(AND(ISBLANK(Instructions!F$26),A19&lt;=Instructions!F$27,A19&gt;=Instructions!F$8),TRUE,IF(AND(ISBLANK(Instructions!F$27),A19&gt;=Instructions!F$26,A19&lt;=Instructions!F$12),TRUE,IF(AND(A19&gt;=Instructions!F$26,A19&lt;=Instructions!F$27),TRUE,FALSE))))</f>
        <v>1</v>
      </c>
      <c r="D19" s="15" t="s">
        <v>1</v>
      </c>
      <c r="E19" s="46">
        <v>36.020000000000003</v>
      </c>
      <c r="F19" s="47"/>
      <c r="G19" s="48"/>
      <c r="H19" s="15" t="s">
        <v>85</v>
      </c>
      <c r="I19" s="104">
        <f t="shared" si="2"/>
        <v>18997.759999999998</v>
      </c>
    </row>
    <row r="20" spans="1:9" x14ac:dyDescent="0.25">
      <c r="A20" s="44">
        <v>46132</v>
      </c>
      <c r="B20" s="40">
        <f t="shared" si="0"/>
        <v>210</v>
      </c>
      <c r="C20" s="45" t="b">
        <f>IF(AND(ISBLANK(Instructions!F$26),ISBLANK(Instructions!F$27)),IF(AND(A20&gt;=Instructions!F$8,A20&lt;=Instructions!F$12),TRUE,FALSE),IF(AND(ISBLANK(Instructions!F$26),A20&lt;=Instructions!F$27,A20&gt;=Instructions!F$8),TRUE,IF(AND(ISBLANK(Instructions!F$27),A20&gt;=Instructions!F$26,A20&lt;=Instructions!F$12),TRUE,IF(AND(A20&gt;=Instructions!F$26,A20&lt;=Instructions!F$27),TRUE,FALSE))))</f>
        <v>1</v>
      </c>
      <c r="D20" s="15" t="s">
        <v>3</v>
      </c>
      <c r="E20" s="46">
        <v>98.88</v>
      </c>
      <c r="F20" s="47"/>
      <c r="G20" s="48"/>
      <c r="H20" s="15" t="s">
        <v>87</v>
      </c>
      <c r="I20" s="104">
        <f t="shared" si="2"/>
        <v>18898.879999999997</v>
      </c>
    </row>
    <row r="21" spans="1:9" x14ac:dyDescent="0.25">
      <c r="A21" s="44">
        <v>46132</v>
      </c>
      <c r="B21" s="40">
        <f t="shared" si="0"/>
        <v>217</v>
      </c>
      <c r="C21" s="45" t="b">
        <f>IF(AND(ISBLANK(Instructions!F$26),ISBLANK(Instructions!F$27)),IF(AND(A21&gt;=Instructions!F$8,A21&lt;=Instructions!F$12),TRUE,FALSE),IF(AND(ISBLANK(Instructions!F$26),A21&lt;=Instructions!F$27,A21&gt;=Instructions!F$8),TRUE,IF(AND(ISBLANK(Instructions!F$27),A21&gt;=Instructions!F$26,A21&lt;=Instructions!F$12),TRUE,IF(AND(A21&gt;=Instructions!F$26,A21&lt;=Instructions!F$27),TRUE,FALSE))))</f>
        <v>1</v>
      </c>
      <c r="D21" s="15" t="s">
        <v>71</v>
      </c>
      <c r="E21" s="46">
        <v>1023.37</v>
      </c>
      <c r="F21" s="47"/>
      <c r="G21" s="48"/>
      <c r="H21" s="15" t="s">
        <v>88</v>
      </c>
      <c r="I21" s="104">
        <f t="shared" si="2"/>
        <v>17875.509999999998</v>
      </c>
    </row>
    <row r="22" spans="1:9" x14ac:dyDescent="0.25">
      <c r="A22" s="44">
        <v>46136</v>
      </c>
      <c r="B22" s="40">
        <f t="shared" si="0"/>
        <v>112</v>
      </c>
      <c r="C22" s="45" t="b">
        <f>IF(AND(ISBLANK(Instructions!F$26),ISBLANK(Instructions!F$27)),IF(AND(A22&gt;=Instructions!F$8,A22&lt;=Instructions!F$12),TRUE,FALSE),IF(AND(ISBLANK(Instructions!F$26),A22&lt;=Instructions!F$27,A22&gt;=Instructions!F$8),TRUE,IF(AND(ISBLANK(Instructions!F$27),A22&gt;=Instructions!F$26,A22&lt;=Instructions!F$12),TRUE,IF(AND(A22&gt;=Instructions!F$26,A22&lt;=Instructions!F$27),TRUE,FALSE))))</f>
        <v>1</v>
      </c>
      <c r="D22" s="15" t="s">
        <v>2</v>
      </c>
      <c r="E22" s="46">
        <v>499.54</v>
      </c>
      <c r="F22" s="47"/>
      <c r="G22" s="48"/>
      <c r="H22" s="15" t="s">
        <v>89</v>
      </c>
      <c r="I22" s="104">
        <f t="shared" si="2"/>
        <v>18375.05</v>
      </c>
    </row>
    <row r="23" spans="1:9" x14ac:dyDescent="0.25">
      <c r="A23" s="44">
        <v>46143</v>
      </c>
      <c r="B23" s="40">
        <f t="shared" si="0"/>
        <v>111</v>
      </c>
      <c r="C23" s="45" t="b">
        <f>IF(AND(ISBLANK(Instructions!F$26),ISBLANK(Instructions!F$27)),IF(AND(A23&gt;=Instructions!F$8,A23&lt;=Instructions!F$12),TRUE,FALSE),IF(AND(ISBLANK(Instructions!F$26),A23&lt;=Instructions!F$27,A23&gt;=Instructions!F$8),TRUE,IF(AND(ISBLANK(Instructions!F$27),A23&gt;=Instructions!F$26,A23&lt;=Instructions!F$12),TRUE,IF(AND(A23&gt;=Instructions!F$26,A23&lt;=Instructions!F$27),TRUE,FALSE))))</f>
        <v>1</v>
      </c>
      <c r="D23" s="15" t="s">
        <v>1</v>
      </c>
      <c r="E23" s="46">
        <v>34.590000000000003</v>
      </c>
      <c r="F23" s="47"/>
      <c r="G23" s="48"/>
      <c r="H23" s="15" t="s">
        <v>85</v>
      </c>
      <c r="I23" s="104">
        <f t="shared" si="2"/>
        <v>18409.64</v>
      </c>
    </row>
    <row r="24" spans="1:9" x14ac:dyDescent="0.25">
      <c r="A24" s="44">
        <v>46174</v>
      </c>
      <c r="B24" s="40">
        <f t="shared" si="0"/>
        <v>111</v>
      </c>
      <c r="C24" s="45" t="b">
        <f>IF(AND(ISBLANK(Instructions!F$26),ISBLANK(Instructions!F$27)),IF(AND(A24&gt;=Instructions!F$8,A24&lt;=Instructions!F$12),TRUE,FALSE),IF(AND(ISBLANK(Instructions!F$26),A24&lt;=Instructions!F$27,A24&gt;=Instructions!F$8),TRUE,IF(AND(ISBLANK(Instructions!F$27),A24&gt;=Instructions!F$26,A24&lt;=Instructions!F$12),TRUE,IF(AND(A24&gt;=Instructions!F$26,A24&lt;=Instructions!F$27),TRUE,FALSE))))</f>
        <v>1</v>
      </c>
      <c r="D24" s="15" t="s">
        <v>1</v>
      </c>
      <c r="E24" s="46">
        <v>35.18</v>
      </c>
      <c r="F24" s="47"/>
      <c r="G24" s="48"/>
      <c r="H24" s="15" t="s">
        <v>85</v>
      </c>
      <c r="I24" s="104">
        <f t="shared" si="2"/>
        <v>18444.82</v>
      </c>
    </row>
    <row r="25" spans="1:9" x14ac:dyDescent="0.25">
      <c r="A25" s="44">
        <v>46183</v>
      </c>
      <c r="B25" s="40">
        <f t="shared" si="0"/>
        <v>111</v>
      </c>
      <c r="C25" s="45" t="b">
        <f>IF(AND(ISBLANK(Instructions!F$26),ISBLANK(Instructions!F$27)),IF(AND(A25&gt;=Instructions!F$8,A25&lt;=Instructions!F$12),TRUE,FALSE),IF(AND(ISBLANK(Instructions!F$26),A25&lt;=Instructions!F$27,A25&gt;=Instructions!F$8),TRUE,IF(AND(ISBLANK(Instructions!F$27),A25&gt;=Instructions!F$26,A25&lt;=Instructions!F$12),TRUE,IF(AND(A25&gt;=Instructions!F$26,A25&lt;=Instructions!F$27),TRUE,FALSE))))</f>
        <v>1</v>
      </c>
      <c r="D25" s="15" t="s">
        <v>1</v>
      </c>
      <c r="E25" s="46">
        <v>15.84</v>
      </c>
      <c r="F25" s="47"/>
      <c r="G25" s="48"/>
      <c r="H25" s="15" t="s">
        <v>90</v>
      </c>
      <c r="I25" s="104">
        <f t="shared" si="2"/>
        <v>18460.66</v>
      </c>
    </row>
    <row r="26" spans="1:9" x14ac:dyDescent="0.25">
      <c r="A26" s="44">
        <v>46184</v>
      </c>
      <c r="B26" s="40">
        <f t="shared" si="0"/>
        <v>219</v>
      </c>
      <c r="C26" s="45" t="b">
        <f>IF(AND(ISBLANK(Instructions!F$26),ISBLANK(Instructions!F$27)),IF(AND(A26&gt;=Instructions!F$8,A26&lt;=Instructions!F$12),TRUE,FALSE),IF(AND(ISBLANK(Instructions!F$26),A26&lt;=Instructions!F$27,A26&gt;=Instructions!F$8),TRUE,IF(AND(ISBLANK(Instructions!F$27),A26&gt;=Instructions!F$26,A26&lt;=Instructions!F$12),TRUE,IF(AND(A26&gt;=Instructions!F$26,A26&lt;=Instructions!F$27),TRUE,FALSE))))</f>
        <v>1</v>
      </c>
      <c r="D26" s="15" t="s">
        <v>25</v>
      </c>
      <c r="E26" s="46">
        <v>499.54</v>
      </c>
      <c r="F26" s="47"/>
      <c r="G26" s="48"/>
      <c r="H26" s="15" t="s">
        <v>91</v>
      </c>
      <c r="I26" s="104">
        <f t="shared" si="2"/>
        <v>17961.12</v>
      </c>
    </row>
    <row r="27" spans="1:9" x14ac:dyDescent="0.25">
      <c r="A27" s="44">
        <v>46184</v>
      </c>
      <c r="B27" s="40">
        <f t="shared" si="0"/>
        <v>210</v>
      </c>
      <c r="C27" s="45" t="b">
        <f>IF(AND(ISBLANK(Instructions!F$26),ISBLANK(Instructions!F$27)),IF(AND(A27&gt;=Instructions!F$8,A27&lt;=Instructions!F$12),TRUE,FALSE),IF(AND(ISBLANK(Instructions!F$26),A27&lt;=Instructions!F$27,A27&gt;=Instructions!F$8),TRUE,IF(AND(ISBLANK(Instructions!F$27),A27&gt;=Instructions!F$26,A27&lt;=Instructions!F$12),TRUE,IF(AND(A27&gt;=Instructions!F$26,A27&lt;=Instructions!F$27),TRUE,FALSE))))</f>
        <v>1</v>
      </c>
      <c r="D27" s="15" t="s">
        <v>3</v>
      </c>
      <c r="E27" s="46">
        <v>150</v>
      </c>
      <c r="F27" s="47"/>
      <c r="G27" s="48"/>
      <c r="H27" s="15" t="s">
        <v>92</v>
      </c>
      <c r="I27" s="104">
        <f t="shared" si="2"/>
        <v>17811.12</v>
      </c>
    </row>
    <row r="28" spans="1:9" x14ac:dyDescent="0.25">
      <c r="A28" s="44">
        <v>46199</v>
      </c>
      <c r="B28" s="40"/>
      <c r="C28" s="45"/>
      <c r="D28" s="15" t="s">
        <v>3</v>
      </c>
      <c r="E28" s="46">
        <v>348.88</v>
      </c>
      <c r="F28" s="47"/>
      <c r="G28" s="48"/>
      <c r="H28" s="15" t="s">
        <v>99</v>
      </c>
      <c r="I28" s="104">
        <f t="shared" si="2"/>
        <v>17462.239999999998</v>
      </c>
    </row>
    <row r="29" spans="1:9" x14ac:dyDescent="0.25">
      <c r="A29" s="44">
        <v>46199</v>
      </c>
      <c r="B29" s="40">
        <f t="shared" si="0"/>
        <v>210</v>
      </c>
      <c r="C29" s="45" t="b">
        <f>IF(AND(ISBLANK(Instructions!F$26),ISBLANK(Instructions!F$27)),IF(AND(A29&gt;=Instructions!F$8,A29&lt;=Instructions!F$12),TRUE,FALSE),IF(AND(ISBLANK(Instructions!F$26),A29&lt;=Instructions!F$27,A29&gt;=Instructions!F$8),TRUE,IF(AND(ISBLANK(Instructions!F$27),A29&gt;=Instructions!F$26,A29&lt;=Instructions!F$12),TRUE,IF(AND(A29&gt;=Instructions!F$26,A29&lt;=Instructions!F$27),TRUE,FALSE))))</f>
        <v>1</v>
      </c>
      <c r="D29" s="15" t="s">
        <v>3</v>
      </c>
      <c r="E29" s="46">
        <v>75</v>
      </c>
      <c r="F29" s="47"/>
      <c r="G29" s="48"/>
      <c r="H29" s="15" t="s">
        <v>95</v>
      </c>
      <c r="I29" s="104">
        <f t="shared" si="2"/>
        <v>17387.239999999998</v>
      </c>
    </row>
    <row r="30" spans="1:9" x14ac:dyDescent="0.25">
      <c r="A30" s="44">
        <v>46199</v>
      </c>
      <c r="B30" s="40">
        <f t="shared" si="0"/>
        <v>210</v>
      </c>
      <c r="C30" s="45" t="b">
        <f>IF(AND(ISBLANK(Instructions!F$26),ISBLANK(Instructions!F$27)),IF(AND(A30&gt;=Instructions!F$8,A30&lt;=Instructions!F$12),TRUE,FALSE),IF(AND(ISBLANK(Instructions!F$26),A30&lt;=Instructions!F$27,A30&gt;=Instructions!F$8),TRUE,IF(AND(ISBLANK(Instructions!F$27),A30&gt;=Instructions!F$26,A30&lt;=Instructions!F$12),TRUE,IF(AND(A30&gt;=Instructions!F$26,A30&lt;=Instructions!F$27),TRUE,FALSE))))</f>
        <v>1</v>
      </c>
      <c r="D30" s="15" t="s">
        <v>3</v>
      </c>
      <c r="E30" s="46">
        <v>65</v>
      </c>
      <c r="F30" s="47"/>
      <c r="G30" s="48"/>
      <c r="H30" s="15" t="s">
        <v>98</v>
      </c>
      <c r="I30" s="104">
        <f t="shared" si="2"/>
        <v>17322.239999999998</v>
      </c>
    </row>
    <row r="31" spans="1:9" x14ac:dyDescent="0.25">
      <c r="A31" s="44">
        <v>46199</v>
      </c>
      <c r="B31" s="40">
        <f t="shared" si="0"/>
        <v>217</v>
      </c>
      <c r="C31" s="45" t="b">
        <f>IF(AND(ISBLANK(Instructions!F$26),ISBLANK(Instructions!F$27)),IF(AND(A31&gt;=Instructions!F$8,A31&lt;=Instructions!F$12),TRUE,FALSE),IF(AND(ISBLANK(Instructions!F$26),A31&lt;=Instructions!F$27,A31&gt;=Instructions!F$8),TRUE,IF(AND(ISBLANK(Instructions!F$27),A31&gt;=Instructions!F$26,A31&lt;=Instructions!F$12),TRUE,IF(AND(A31&gt;=Instructions!F$26,A31&lt;=Instructions!F$27),TRUE,FALSE))))</f>
        <v>1</v>
      </c>
      <c r="D31" s="15" t="s">
        <v>71</v>
      </c>
      <c r="E31" s="46">
        <v>500</v>
      </c>
      <c r="F31" s="47"/>
      <c r="G31" s="48"/>
      <c r="H31" s="15" t="s">
        <v>96</v>
      </c>
      <c r="I31" s="104">
        <f t="shared" si="2"/>
        <v>16822.239999999998</v>
      </c>
    </row>
    <row r="32" spans="1:9" x14ac:dyDescent="0.25">
      <c r="A32" s="44">
        <v>46204</v>
      </c>
      <c r="B32" s="40">
        <f t="shared" si="0"/>
        <v>111</v>
      </c>
      <c r="C32" s="45" t="b">
        <f>IF(AND(ISBLANK(Instructions!F$26),ISBLANK(Instructions!F$27)),IF(AND(A32&gt;=Instructions!F$8,A32&lt;=Instructions!F$12),TRUE,FALSE),IF(AND(ISBLANK(Instructions!F$26),A32&lt;=Instructions!F$27,A32&gt;=Instructions!F$8),TRUE,IF(AND(ISBLANK(Instructions!F$27),A32&gt;=Instructions!F$26,A32&lt;=Instructions!F$12),TRUE,IF(AND(A32&gt;=Instructions!F$26,A32&lt;=Instructions!F$27),TRUE,FALSE))))</f>
        <v>1</v>
      </c>
      <c r="D32" s="15" t="s">
        <v>1</v>
      </c>
      <c r="E32" s="46">
        <v>33.03</v>
      </c>
      <c r="F32" s="47"/>
      <c r="G32" s="48"/>
      <c r="H32" s="15" t="s">
        <v>97</v>
      </c>
      <c r="I32" s="104">
        <f t="shared" si="2"/>
        <v>16855.269999999997</v>
      </c>
    </row>
    <row r="33" spans="1:9" x14ac:dyDescent="0.25">
      <c r="A33" s="44">
        <v>46237</v>
      </c>
      <c r="B33" s="40">
        <f t="shared" si="0"/>
        <v>111</v>
      </c>
      <c r="C33" s="45" t="b">
        <f>IF(AND(ISBLANK(Instructions!F$26),ISBLANK(Instructions!F$27)),IF(AND(A33&gt;=Instructions!F$8,A33&lt;=Instructions!F$12),TRUE,FALSE),IF(AND(ISBLANK(Instructions!F$26),A33&lt;=Instructions!F$27,A33&gt;=Instructions!F$8),TRUE,IF(AND(ISBLANK(Instructions!F$27),A33&gt;=Instructions!F$26,A33&lt;=Instructions!F$12),TRUE,IF(AND(A33&gt;=Instructions!F$26,A33&lt;=Instructions!F$27),TRUE,FALSE))))</f>
        <v>1</v>
      </c>
      <c r="D33" s="15" t="s">
        <v>1</v>
      </c>
      <c r="E33" s="46">
        <v>32.21</v>
      </c>
      <c r="F33" s="47"/>
      <c r="G33" s="48"/>
      <c r="H33" s="15" t="s">
        <v>97</v>
      </c>
      <c r="I33" s="104">
        <f t="shared" si="2"/>
        <v>16887.479999999996</v>
      </c>
    </row>
    <row r="34" spans="1:9" x14ac:dyDescent="0.25">
      <c r="A34" s="44">
        <v>46239</v>
      </c>
      <c r="B34" s="40">
        <f t="shared" si="0"/>
        <v>218</v>
      </c>
      <c r="C34" s="45" t="b">
        <f>IF(AND(ISBLANK(Instructions!F$26),ISBLANK(Instructions!F$27)),IF(AND(A34&gt;=Instructions!F$8,A34&lt;=Instructions!F$12),TRUE,FALSE),IF(AND(ISBLANK(Instructions!F$26),A34&lt;=Instructions!F$27,A34&gt;=Instructions!F$8),TRUE,IF(AND(ISBLANK(Instructions!F$27),A34&gt;=Instructions!F$26,A34&lt;=Instructions!F$12),TRUE,IF(AND(A34&gt;=Instructions!F$26,A34&lt;=Instructions!F$27),TRUE,FALSE))))</f>
        <v>1</v>
      </c>
      <c r="D34" s="15" t="s">
        <v>72</v>
      </c>
      <c r="E34" s="46">
        <v>339.18</v>
      </c>
      <c r="F34" s="47"/>
      <c r="G34" s="48"/>
      <c r="H34" s="15" t="s">
        <v>100</v>
      </c>
      <c r="I34" s="104">
        <f t="shared" si="2"/>
        <v>16548.299999999996</v>
      </c>
    </row>
    <row r="35" spans="1:9" x14ac:dyDescent="0.25">
      <c r="A35" s="44">
        <v>46239</v>
      </c>
      <c r="B35" s="40">
        <f t="shared" si="0"/>
        <v>212</v>
      </c>
      <c r="C35" s="45" t="b">
        <f>IF(AND(ISBLANK(Instructions!F$26),ISBLANK(Instructions!F$27)),IF(AND(A35&gt;=Instructions!F$8,A35&lt;=Instructions!F$12),TRUE,FALSE),IF(AND(ISBLANK(Instructions!F$26),A35&lt;=Instructions!F$27,A35&gt;=Instructions!F$8),TRUE,IF(AND(ISBLANK(Instructions!F$27),A35&gt;=Instructions!F$26,A35&lt;=Instructions!F$12),TRUE,IF(AND(A35&gt;=Instructions!F$26,A35&lt;=Instructions!F$27),TRUE,FALSE))))</f>
        <v>1</v>
      </c>
      <c r="D35" s="15" t="s">
        <v>5</v>
      </c>
      <c r="E35" s="46">
        <v>5.32</v>
      </c>
      <c r="F35" s="47"/>
      <c r="G35" s="48"/>
      <c r="H35" s="15" t="s">
        <v>101</v>
      </c>
      <c r="I35" s="104">
        <f t="shared" si="2"/>
        <v>16542.979999999996</v>
      </c>
    </row>
    <row r="36" spans="1:9" x14ac:dyDescent="0.25">
      <c r="A36" s="44">
        <v>46258</v>
      </c>
      <c r="B36" s="40">
        <f t="shared" si="0"/>
        <v>112</v>
      </c>
      <c r="C36" s="45" t="b">
        <f>IF(AND(ISBLANK(Instructions!F$26),ISBLANK(Instructions!F$27)),IF(AND(A36&gt;=Instructions!F$8,A36&lt;=Instructions!F$12),TRUE,FALSE),IF(AND(ISBLANK(Instructions!F$26),A36&lt;=Instructions!F$27,A36&gt;=Instructions!F$8),TRUE,IF(AND(ISBLANK(Instructions!F$27),A36&gt;=Instructions!F$26,A36&lt;=Instructions!F$12),TRUE,IF(AND(A36&gt;=Instructions!F$26,A36&lt;=Instructions!F$27),TRUE,FALSE))))</f>
        <v>1</v>
      </c>
      <c r="D36" s="15" t="s">
        <v>2</v>
      </c>
      <c r="E36" s="46">
        <v>60</v>
      </c>
      <c r="F36" s="47"/>
      <c r="G36" s="48"/>
      <c r="H36" s="15" t="s">
        <v>102</v>
      </c>
      <c r="I36" s="104">
        <f t="shared" si="2"/>
        <v>16602.979999999996</v>
      </c>
    </row>
    <row r="37" spans="1:9" x14ac:dyDescent="0.25">
      <c r="A37" s="44">
        <v>46266</v>
      </c>
      <c r="B37" s="40">
        <f t="shared" si="0"/>
        <v>111</v>
      </c>
      <c r="C37" s="45" t="b">
        <f>IF(AND(ISBLANK(Instructions!F$26),ISBLANK(Instructions!F$27)),IF(AND(A37&gt;=Instructions!F$8,A37&lt;=Instructions!F$12),TRUE,FALSE),IF(AND(ISBLANK(Instructions!F$26),A37&lt;=Instructions!F$27,A37&gt;=Instructions!F$8),TRUE,IF(AND(ISBLANK(Instructions!F$27),A37&gt;=Instructions!F$26,A37&lt;=Instructions!F$12),TRUE,IF(AND(A37&gt;=Instructions!F$26,A37&lt;=Instructions!F$27),TRUE,FALSE))))</f>
        <v>1</v>
      </c>
      <c r="D37" s="15" t="s">
        <v>1</v>
      </c>
      <c r="E37" s="46">
        <v>31.72</v>
      </c>
      <c r="F37" s="47"/>
      <c r="G37" s="48"/>
      <c r="H37" s="15" t="s">
        <v>97</v>
      </c>
      <c r="I37" s="104">
        <f t="shared" si="2"/>
        <v>16634.699999999997</v>
      </c>
    </row>
    <row r="38" spans="1:9" x14ac:dyDescent="0.25">
      <c r="A38" s="44"/>
      <c r="B38" s="40" t="e">
        <f t="shared" si="0"/>
        <v>#N/A</v>
      </c>
      <c r="C38" s="45" t="b">
        <f>IF(AND(ISBLANK(Instructions!F$26),ISBLANK(Instructions!F$27)),IF(AND(A38&gt;=Instructions!F$8,A38&lt;=Instructions!F$12),TRUE,FALSE),IF(AND(ISBLANK(Instructions!F$26),A38&lt;=Instructions!F$27,A38&gt;=Instructions!F$8),TRUE,IF(AND(ISBLANK(Instructions!F$27),A38&gt;=Instructions!F$26,A38&lt;=Instructions!F$12),TRUE,IF(AND(A38&gt;=Instructions!F$26,A38&lt;=Instructions!F$27),TRUE,FALSE))))</f>
        <v>0</v>
      </c>
      <c r="D38" s="15"/>
      <c r="E38" s="46"/>
      <c r="F38" s="47"/>
      <c r="G38" s="48"/>
      <c r="H38" s="15"/>
      <c r="I38" s="104" t="str">
        <f t="shared" si="2"/>
        <v/>
      </c>
    </row>
    <row r="39" spans="1:9" x14ac:dyDescent="0.25">
      <c r="A39" s="44"/>
      <c r="B39" s="40" t="e">
        <f t="shared" si="0"/>
        <v>#N/A</v>
      </c>
      <c r="C39" s="45" t="b">
        <f>IF(AND(ISBLANK(Instructions!F$26),ISBLANK(Instructions!F$27)),IF(AND(A39&gt;=Instructions!F$8,A39&lt;=Instructions!F$12),TRUE,FALSE),IF(AND(ISBLANK(Instructions!F$26),A39&lt;=Instructions!F$27,A39&gt;=Instructions!F$8),TRUE,IF(AND(ISBLANK(Instructions!F$27),A39&gt;=Instructions!F$26,A39&lt;=Instructions!F$12),TRUE,IF(AND(A39&gt;=Instructions!F$26,A39&lt;=Instructions!F$27),TRUE,FALSE))))</f>
        <v>0</v>
      </c>
      <c r="D39" s="15"/>
      <c r="E39" s="46"/>
      <c r="F39" s="47"/>
      <c r="G39" s="48"/>
      <c r="H39" s="15"/>
      <c r="I39" s="104" t="str">
        <f t="shared" si="2"/>
        <v/>
      </c>
    </row>
    <row r="40" spans="1:9" x14ac:dyDescent="0.25">
      <c r="A40" s="44"/>
      <c r="B40" s="40" t="e">
        <f t="shared" si="0"/>
        <v>#N/A</v>
      </c>
      <c r="C40" s="45" t="b">
        <f>IF(AND(ISBLANK(Instructions!F$26),ISBLANK(Instructions!F$27)),IF(AND(A40&gt;=Instructions!F$8,A40&lt;=Instructions!F$12),TRUE,FALSE),IF(AND(ISBLANK(Instructions!F$26),A40&lt;=Instructions!F$27,A40&gt;=Instructions!F$8),TRUE,IF(AND(ISBLANK(Instructions!F$27),A40&gt;=Instructions!F$26,A40&lt;=Instructions!F$12),TRUE,IF(AND(A40&gt;=Instructions!F$26,A40&lt;=Instructions!F$27),TRUE,FALSE))))</f>
        <v>0</v>
      </c>
      <c r="D40" s="15"/>
      <c r="E40" s="46"/>
      <c r="F40" s="47"/>
      <c r="G40" s="48"/>
      <c r="H40" s="15"/>
      <c r="I40" s="104" t="str">
        <f t="shared" si="2"/>
        <v/>
      </c>
    </row>
    <row r="41" spans="1:9" x14ac:dyDescent="0.25">
      <c r="A41" s="44"/>
      <c r="B41" s="40" t="e">
        <f t="shared" si="0"/>
        <v>#N/A</v>
      </c>
      <c r="C41" s="45" t="b">
        <f>IF(AND(ISBLANK(Instructions!F$26),ISBLANK(Instructions!F$27)),IF(AND(A41&gt;=Instructions!F$8,A41&lt;=Instructions!F$12),TRUE,FALSE),IF(AND(ISBLANK(Instructions!F$26),A41&lt;=Instructions!F$27,A41&gt;=Instructions!F$8),TRUE,IF(AND(ISBLANK(Instructions!F$27),A41&gt;=Instructions!F$26,A41&lt;=Instructions!F$12),TRUE,IF(AND(A41&gt;=Instructions!F$26,A41&lt;=Instructions!F$27),TRUE,FALSE))))</f>
        <v>0</v>
      </c>
      <c r="D41" s="15"/>
      <c r="E41" s="46"/>
      <c r="F41" s="47"/>
      <c r="G41" s="48"/>
      <c r="H41" s="15"/>
      <c r="I41" s="104" t="str">
        <f t="shared" si="2"/>
        <v/>
      </c>
    </row>
    <row r="42" spans="1:9" x14ac:dyDescent="0.25">
      <c r="A42" s="44"/>
      <c r="B42" s="40" t="e">
        <f t="shared" si="0"/>
        <v>#N/A</v>
      </c>
      <c r="C42" s="45" t="b">
        <f>IF(AND(ISBLANK(Instructions!F$26),ISBLANK(Instructions!F$27)),IF(AND(A42&gt;=Instructions!F$8,A42&lt;=Instructions!F$12),TRUE,FALSE),IF(AND(ISBLANK(Instructions!F$26),A42&lt;=Instructions!F$27,A42&gt;=Instructions!F$8),TRUE,IF(AND(ISBLANK(Instructions!F$27),A42&gt;=Instructions!F$26,A42&lt;=Instructions!F$12),TRUE,IF(AND(A42&gt;=Instructions!F$26,A42&lt;=Instructions!F$27),TRUE,FALSE))))</f>
        <v>0</v>
      </c>
      <c r="D42" s="15"/>
      <c r="E42" s="46"/>
      <c r="F42" s="47"/>
      <c r="G42" s="48"/>
      <c r="H42" s="15"/>
      <c r="I42" s="104" t="str">
        <f t="shared" si="2"/>
        <v/>
      </c>
    </row>
    <row r="43" spans="1:9" x14ac:dyDescent="0.25">
      <c r="A43" s="44"/>
      <c r="B43" s="40" t="e">
        <f t="shared" si="0"/>
        <v>#N/A</v>
      </c>
      <c r="C43" s="45" t="b">
        <f>IF(AND(ISBLANK(Instructions!F$26),ISBLANK(Instructions!F$27)),IF(AND(A43&gt;=Instructions!F$8,A43&lt;=Instructions!F$12),TRUE,FALSE),IF(AND(ISBLANK(Instructions!F$26),A43&lt;=Instructions!F$27,A43&gt;=Instructions!F$8),TRUE,IF(AND(ISBLANK(Instructions!F$27),A43&gt;=Instructions!F$26,A43&lt;=Instructions!F$12),TRUE,IF(AND(A43&gt;=Instructions!F$26,A43&lt;=Instructions!F$27),TRUE,FALSE))))</f>
        <v>0</v>
      </c>
      <c r="D43" s="15"/>
      <c r="E43" s="46"/>
      <c r="F43" s="47"/>
      <c r="G43" s="48"/>
      <c r="H43" s="15"/>
      <c r="I43" s="104" t="str">
        <f t="shared" si="2"/>
        <v/>
      </c>
    </row>
    <row r="44" spans="1:9" x14ac:dyDescent="0.25">
      <c r="A44" s="44"/>
      <c r="B44" s="40" t="e">
        <f t="shared" si="0"/>
        <v>#N/A</v>
      </c>
      <c r="C44" s="45" t="b">
        <f>IF(AND(ISBLANK(Instructions!F$26),ISBLANK(Instructions!F$27)),IF(AND(A44&gt;=Instructions!F$8,A44&lt;=Instructions!F$12),TRUE,FALSE),IF(AND(ISBLANK(Instructions!F$26),A44&lt;=Instructions!F$27,A44&gt;=Instructions!F$8),TRUE,IF(AND(ISBLANK(Instructions!F$27),A44&gt;=Instructions!F$26,A44&lt;=Instructions!F$12),TRUE,IF(AND(A44&gt;=Instructions!F$26,A44&lt;=Instructions!F$27),TRUE,FALSE))))</f>
        <v>0</v>
      </c>
      <c r="D44" s="15"/>
      <c r="E44" s="46"/>
      <c r="F44" s="47"/>
      <c r="G44" s="48"/>
      <c r="H44" s="15"/>
      <c r="I44" s="104" t="str">
        <f t="shared" si="2"/>
        <v/>
      </c>
    </row>
    <row r="45" spans="1:9" x14ac:dyDescent="0.25">
      <c r="A45" s="44"/>
      <c r="B45" s="40" t="e">
        <f t="shared" si="0"/>
        <v>#N/A</v>
      </c>
      <c r="C45" s="45" t="b">
        <f>IF(AND(ISBLANK(Instructions!F$26),ISBLANK(Instructions!F$27)),IF(AND(A45&gt;=Instructions!F$8,A45&lt;=Instructions!F$12),TRUE,FALSE),IF(AND(ISBLANK(Instructions!F$26),A45&lt;=Instructions!F$27,A45&gt;=Instructions!F$8),TRUE,IF(AND(ISBLANK(Instructions!F$27),A45&gt;=Instructions!F$26,A45&lt;=Instructions!F$12),TRUE,IF(AND(A45&gt;=Instructions!F$26,A45&lt;=Instructions!F$27),TRUE,FALSE))))</f>
        <v>0</v>
      </c>
      <c r="D45" s="15"/>
      <c r="E45" s="46"/>
      <c r="F45" s="47"/>
      <c r="G45" s="48"/>
      <c r="H45" s="15"/>
      <c r="I45" s="104" t="str">
        <f t="shared" ref="I45:I76" si="3">IF(OR(D45="",E45=""),"",I44 +IF(COUNTIF(Dépenses,D45)&gt;0,-E45,E45))</f>
        <v/>
      </c>
    </row>
    <row r="46" spans="1:9" x14ac:dyDescent="0.25">
      <c r="A46" s="44"/>
      <c r="B46" s="40" t="e">
        <f t="shared" si="0"/>
        <v>#N/A</v>
      </c>
      <c r="C46" s="45" t="b">
        <f>IF(AND(ISBLANK(Instructions!F$26),ISBLANK(Instructions!F$27)),IF(AND(A46&gt;=Instructions!F$8,A46&lt;=Instructions!F$12),TRUE,FALSE),IF(AND(ISBLANK(Instructions!F$26),A46&lt;=Instructions!F$27,A46&gt;=Instructions!F$8),TRUE,IF(AND(ISBLANK(Instructions!F$27),A46&gt;=Instructions!F$26,A46&lt;=Instructions!F$12),TRUE,IF(AND(A46&gt;=Instructions!F$26,A46&lt;=Instructions!F$27),TRUE,FALSE))))</f>
        <v>0</v>
      </c>
      <c r="D46" s="15"/>
      <c r="E46" s="46"/>
      <c r="F46" s="47"/>
      <c r="G46" s="48"/>
      <c r="H46" s="15"/>
      <c r="I46" s="104" t="str">
        <f t="shared" si="3"/>
        <v/>
      </c>
    </row>
    <row r="47" spans="1:9" x14ac:dyDescent="0.25">
      <c r="A47" s="44"/>
      <c r="B47" s="40"/>
      <c r="C47" s="45"/>
      <c r="D47" s="15"/>
      <c r="E47" s="46"/>
      <c r="F47" s="47"/>
      <c r="G47" s="48"/>
      <c r="H47" s="15"/>
      <c r="I47" s="104" t="str">
        <f t="shared" si="3"/>
        <v/>
      </c>
    </row>
    <row r="48" spans="1:9" x14ac:dyDescent="0.25">
      <c r="A48" s="44"/>
      <c r="B48" s="40"/>
      <c r="C48" s="45"/>
      <c r="D48" s="15"/>
      <c r="E48" s="46"/>
      <c r="F48" s="47"/>
      <c r="G48" s="48"/>
      <c r="H48" s="15"/>
      <c r="I48" s="104" t="str">
        <f t="shared" si="3"/>
        <v/>
      </c>
    </row>
    <row r="49" spans="1:9" x14ac:dyDescent="0.25">
      <c r="A49" s="44"/>
      <c r="B49" s="40"/>
      <c r="C49" s="45"/>
      <c r="D49" s="15"/>
      <c r="E49" s="46"/>
      <c r="F49" s="47"/>
      <c r="G49" s="48"/>
      <c r="H49" s="15"/>
      <c r="I49" s="104" t="str">
        <f t="shared" si="3"/>
        <v/>
      </c>
    </row>
    <row r="50" spans="1:9" x14ac:dyDescent="0.25">
      <c r="A50" s="44"/>
      <c r="B50" s="40"/>
      <c r="C50" s="45"/>
      <c r="D50" s="15"/>
      <c r="E50" s="46"/>
      <c r="F50" s="47"/>
      <c r="G50" s="48"/>
      <c r="H50" s="15"/>
      <c r="I50" s="104" t="str">
        <f t="shared" si="3"/>
        <v/>
      </c>
    </row>
    <row r="51" spans="1:9" x14ac:dyDescent="0.25">
      <c r="A51" s="44"/>
      <c r="B51" s="40"/>
      <c r="C51" s="45"/>
      <c r="D51" s="15"/>
      <c r="E51" s="46"/>
      <c r="F51" s="47"/>
      <c r="G51" s="48"/>
      <c r="H51" s="15"/>
      <c r="I51" s="104" t="str">
        <f t="shared" si="3"/>
        <v/>
      </c>
    </row>
    <row r="52" spans="1:9" x14ac:dyDescent="0.25">
      <c r="A52" s="44"/>
      <c r="B52" s="40"/>
      <c r="C52" s="45"/>
      <c r="D52" s="15"/>
      <c r="E52" s="46"/>
      <c r="F52" s="47"/>
      <c r="G52" s="48"/>
      <c r="H52" s="15"/>
      <c r="I52" s="104" t="str">
        <f t="shared" si="3"/>
        <v/>
      </c>
    </row>
    <row r="53" spans="1:9" x14ac:dyDescent="0.25">
      <c r="A53" s="44"/>
      <c r="B53" s="40"/>
      <c r="C53" s="45"/>
      <c r="D53" s="15"/>
      <c r="E53" s="46"/>
      <c r="F53" s="47"/>
      <c r="G53" s="48"/>
      <c r="H53" s="15"/>
      <c r="I53" s="104" t="str">
        <f t="shared" si="3"/>
        <v/>
      </c>
    </row>
    <row r="54" spans="1:9" x14ac:dyDescent="0.25">
      <c r="A54" s="44"/>
      <c r="B54" s="40"/>
      <c r="C54" s="45"/>
      <c r="D54" s="15"/>
      <c r="E54" s="46"/>
      <c r="F54" s="47"/>
      <c r="G54" s="48"/>
      <c r="H54" s="15"/>
      <c r="I54" s="104" t="str">
        <f t="shared" si="3"/>
        <v/>
      </c>
    </row>
    <row r="55" spans="1:9" x14ac:dyDescent="0.25">
      <c r="A55" s="44"/>
      <c r="B55" s="40"/>
      <c r="C55" s="45"/>
      <c r="D55" s="15"/>
      <c r="E55" s="46"/>
      <c r="F55" s="47"/>
      <c r="G55" s="48"/>
      <c r="H55" s="15"/>
      <c r="I55" s="104" t="str">
        <f t="shared" si="3"/>
        <v/>
      </c>
    </row>
    <row r="56" spans="1:9" x14ac:dyDescent="0.25">
      <c r="A56" s="44"/>
      <c r="B56" s="40" t="e">
        <f t="shared" ref="B56:B90" si="4">VLOOKUP(D56,ListeComptes,3,FALSE)</f>
        <v>#N/A</v>
      </c>
      <c r="C56" s="45" t="b">
        <f>IF(AND(ISBLANK(Instructions!F$26),ISBLANK(Instructions!F$27)),IF(AND(A56&gt;=Instructions!F$8,A56&lt;=Instructions!F$12),TRUE,FALSE),IF(AND(ISBLANK(Instructions!F$26),A56&lt;=Instructions!F$27,A56&gt;=Instructions!F$8),TRUE,IF(AND(ISBLANK(Instructions!F$27),A56&gt;=Instructions!F$26,A56&lt;=Instructions!F$12),TRUE,IF(AND(A56&gt;=Instructions!F$26,A56&lt;=Instructions!F$27),TRUE,FALSE))))</f>
        <v>0</v>
      </c>
      <c r="D56" s="15"/>
      <c r="E56" s="46"/>
      <c r="F56" s="47"/>
      <c r="G56" s="48"/>
      <c r="H56" s="15"/>
      <c r="I56" s="104" t="str">
        <f t="shared" si="3"/>
        <v/>
      </c>
    </row>
    <row r="57" spans="1:9" x14ac:dyDescent="0.25">
      <c r="A57" s="44"/>
      <c r="B57" s="40" t="e">
        <f t="shared" si="4"/>
        <v>#N/A</v>
      </c>
      <c r="C57" s="45" t="b">
        <f>IF(AND(ISBLANK(Instructions!F$26),ISBLANK(Instructions!F$27)),IF(AND(A57&gt;=Instructions!F$8,A57&lt;=Instructions!F$12),TRUE,FALSE),IF(AND(ISBLANK(Instructions!F$26),A57&lt;=Instructions!F$27,A57&gt;=Instructions!F$8),TRUE,IF(AND(ISBLANK(Instructions!F$27),A57&gt;=Instructions!F$26,A57&lt;=Instructions!F$12),TRUE,IF(AND(A57&gt;=Instructions!F$26,A57&lt;=Instructions!F$27),TRUE,FALSE))))</f>
        <v>0</v>
      </c>
      <c r="D57" s="15"/>
      <c r="E57" s="46"/>
      <c r="F57" s="47"/>
      <c r="G57" s="48"/>
      <c r="H57" s="15"/>
      <c r="I57" s="104" t="str">
        <f t="shared" si="3"/>
        <v/>
      </c>
    </row>
    <row r="58" spans="1:9" x14ac:dyDescent="0.25">
      <c r="A58" s="44"/>
      <c r="B58" s="40" t="e">
        <f t="shared" si="4"/>
        <v>#N/A</v>
      </c>
      <c r="C58" s="45" t="b">
        <f>IF(AND(ISBLANK(Instructions!F$26),ISBLANK(Instructions!F$27)),IF(AND(A58&gt;=Instructions!F$8,A58&lt;=Instructions!F$12),TRUE,FALSE),IF(AND(ISBLANK(Instructions!F$26),A58&lt;=Instructions!F$27,A58&gt;=Instructions!F$8),TRUE,IF(AND(ISBLANK(Instructions!F$27),A58&gt;=Instructions!F$26,A58&lt;=Instructions!F$12),TRUE,IF(AND(A58&gt;=Instructions!F$26,A58&lt;=Instructions!F$27),TRUE,FALSE))))</f>
        <v>0</v>
      </c>
      <c r="D58" s="15"/>
      <c r="E58" s="46"/>
      <c r="F58" s="47"/>
      <c r="G58" s="48"/>
      <c r="H58" s="15"/>
      <c r="I58" s="104" t="str">
        <f t="shared" si="3"/>
        <v/>
      </c>
    </row>
    <row r="59" spans="1:9" x14ac:dyDescent="0.25">
      <c r="A59" s="44"/>
      <c r="B59" s="40" t="e">
        <f t="shared" si="4"/>
        <v>#N/A</v>
      </c>
      <c r="C59" s="45" t="b">
        <f>IF(AND(ISBLANK(Instructions!F$26),ISBLANK(Instructions!F$27)),IF(AND(A59&gt;=Instructions!F$8,A59&lt;=Instructions!F$12),TRUE,FALSE),IF(AND(ISBLANK(Instructions!F$26),A59&lt;=Instructions!F$27,A59&gt;=Instructions!F$8),TRUE,IF(AND(ISBLANK(Instructions!F$27),A59&gt;=Instructions!F$26,A59&lt;=Instructions!F$12),TRUE,IF(AND(A59&gt;=Instructions!F$26,A59&lt;=Instructions!F$27),TRUE,FALSE))))</f>
        <v>0</v>
      </c>
      <c r="D59" s="15"/>
      <c r="E59" s="46"/>
      <c r="F59" s="47"/>
      <c r="G59" s="48"/>
      <c r="H59" s="15"/>
      <c r="I59" s="104" t="str">
        <f t="shared" si="3"/>
        <v/>
      </c>
    </row>
    <row r="60" spans="1:9" x14ac:dyDescent="0.25">
      <c r="A60" s="44"/>
      <c r="B60" s="40" t="e">
        <f t="shared" si="4"/>
        <v>#N/A</v>
      </c>
      <c r="C60" s="45" t="b">
        <f>IF(AND(ISBLANK(Instructions!F$26),ISBLANK(Instructions!F$27)),IF(AND(A60&gt;=Instructions!F$8,A60&lt;=Instructions!F$12),TRUE,FALSE),IF(AND(ISBLANK(Instructions!F$26),A60&lt;=Instructions!F$27,A60&gt;=Instructions!F$8),TRUE,IF(AND(ISBLANK(Instructions!F$27),A60&gt;=Instructions!F$26,A60&lt;=Instructions!F$12),TRUE,IF(AND(A60&gt;=Instructions!F$26,A60&lt;=Instructions!F$27),TRUE,FALSE))))</f>
        <v>0</v>
      </c>
      <c r="D60" s="15"/>
      <c r="E60" s="46"/>
      <c r="F60" s="47"/>
      <c r="G60" s="48"/>
      <c r="H60" s="15"/>
      <c r="I60" s="104" t="str">
        <f t="shared" si="3"/>
        <v/>
      </c>
    </row>
    <row r="61" spans="1:9" x14ac:dyDescent="0.25">
      <c r="A61" s="44"/>
      <c r="B61" s="40" t="e">
        <f t="shared" si="4"/>
        <v>#N/A</v>
      </c>
      <c r="C61" s="45" t="b">
        <f>IF(AND(ISBLANK(Instructions!F$26),ISBLANK(Instructions!F$27)),IF(AND(A61&gt;=Instructions!F$8,A61&lt;=Instructions!F$12),TRUE,FALSE),IF(AND(ISBLANK(Instructions!F$26),A61&lt;=Instructions!F$27,A61&gt;=Instructions!F$8),TRUE,IF(AND(ISBLANK(Instructions!F$27),A61&gt;=Instructions!F$26,A61&lt;=Instructions!F$12),TRUE,IF(AND(A61&gt;=Instructions!F$26,A61&lt;=Instructions!F$27),TRUE,FALSE))))</f>
        <v>0</v>
      </c>
      <c r="D61" s="15"/>
      <c r="E61" s="46"/>
      <c r="F61" s="47"/>
      <c r="G61" s="48"/>
      <c r="H61" s="15"/>
      <c r="I61" s="104" t="str">
        <f t="shared" si="3"/>
        <v/>
      </c>
    </row>
    <row r="62" spans="1:9" x14ac:dyDescent="0.25">
      <c r="A62" s="44"/>
      <c r="B62" s="40" t="e">
        <f t="shared" si="4"/>
        <v>#N/A</v>
      </c>
      <c r="C62" s="45" t="b">
        <f>IF(AND(ISBLANK(Instructions!F$26),ISBLANK(Instructions!F$27)),IF(AND(A62&gt;=Instructions!F$8,A62&lt;=Instructions!F$12),TRUE,FALSE),IF(AND(ISBLANK(Instructions!F$26),A62&lt;=Instructions!F$27,A62&gt;=Instructions!F$8),TRUE,IF(AND(ISBLANK(Instructions!F$27),A62&gt;=Instructions!F$26,A62&lt;=Instructions!F$12),TRUE,IF(AND(A62&gt;=Instructions!F$26,A62&lt;=Instructions!F$27),TRUE,FALSE))))</f>
        <v>0</v>
      </c>
      <c r="D62" s="15"/>
      <c r="E62" s="46"/>
      <c r="F62" s="47"/>
      <c r="G62" s="48"/>
      <c r="H62" s="15"/>
      <c r="I62" s="104" t="str">
        <f t="shared" si="3"/>
        <v/>
      </c>
    </row>
    <row r="63" spans="1:9" x14ac:dyDescent="0.25">
      <c r="A63" s="44"/>
      <c r="B63" s="40" t="e">
        <f t="shared" si="4"/>
        <v>#N/A</v>
      </c>
      <c r="C63" s="45" t="b">
        <f>IF(AND(ISBLANK(Instructions!F$26),ISBLANK(Instructions!F$27)),IF(AND(A63&gt;=Instructions!F$8,A63&lt;=Instructions!F$12),TRUE,FALSE),IF(AND(ISBLANK(Instructions!F$26),A63&lt;=Instructions!F$27,A63&gt;=Instructions!F$8),TRUE,IF(AND(ISBLANK(Instructions!F$27),A63&gt;=Instructions!F$26,A63&lt;=Instructions!F$12),TRUE,IF(AND(A63&gt;=Instructions!F$26,A63&lt;=Instructions!F$27),TRUE,FALSE))))</f>
        <v>0</v>
      </c>
      <c r="D63" s="15"/>
      <c r="E63" s="46"/>
      <c r="F63" s="47"/>
      <c r="G63" s="48"/>
      <c r="H63" s="15"/>
      <c r="I63" s="104" t="str">
        <f t="shared" si="3"/>
        <v/>
      </c>
    </row>
    <row r="64" spans="1:9" x14ac:dyDescent="0.25">
      <c r="A64" s="44"/>
      <c r="B64" s="40" t="e">
        <f t="shared" si="4"/>
        <v>#N/A</v>
      </c>
      <c r="C64" s="45" t="b">
        <f>IF(AND(ISBLANK(Instructions!F$26),ISBLANK(Instructions!F$27)),IF(AND(A64&gt;=Instructions!F$8,A64&lt;=Instructions!F$12),TRUE,FALSE),IF(AND(ISBLANK(Instructions!F$26),A64&lt;=Instructions!F$27,A64&gt;=Instructions!F$8),TRUE,IF(AND(ISBLANK(Instructions!F$27),A64&gt;=Instructions!F$26,A64&lt;=Instructions!F$12),TRUE,IF(AND(A64&gt;=Instructions!F$26,A64&lt;=Instructions!F$27),TRUE,FALSE))))</f>
        <v>0</v>
      </c>
      <c r="D64" s="15"/>
      <c r="E64" s="46"/>
      <c r="F64" s="47"/>
      <c r="G64" s="48"/>
      <c r="H64" s="15"/>
      <c r="I64" s="104" t="str">
        <f t="shared" si="3"/>
        <v/>
      </c>
    </row>
    <row r="65" spans="1:9" x14ac:dyDescent="0.25">
      <c r="A65" s="44"/>
      <c r="B65" s="40" t="e">
        <f t="shared" si="4"/>
        <v>#N/A</v>
      </c>
      <c r="C65" s="45" t="b">
        <f>IF(AND(ISBLANK(Instructions!F$26),ISBLANK(Instructions!F$27)),IF(AND(A65&gt;=Instructions!F$8,A65&lt;=Instructions!F$12),TRUE,FALSE),IF(AND(ISBLANK(Instructions!F$26),A65&lt;=Instructions!F$27,A65&gt;=Instructions!F$8),TRUE,IF(AND(ISBLANK(Instructions!F$27),A65&gt;=Instructions!F$26,A65&lt;=Instructions!F$12),TRUE,IF(AND(A65&gt;=Instructions!F$26,A65&lt;=Instructions!F$27),TRUE,FALSE))))</f>
        <v>0</v>
      </c>
      <c r="D65" s="15"/>
      <c r="E65" s="46"/>
      <c r="F65" s="47"/>
      <c r="G65" s="48"/>
      <c r="H65" s="15"/>
      <c r="I65" s="104" t="str">
        <f t="shared" si="3"/>
        <v/>
      </c>
    </row>
    <row r="66" spans="1:9" x14ac:dyDescent="0.25">
      <c r="A66" s="44"/>
      <c r="B66" s="40" t="e">
        <f t="shared" si="4"/>
        <v>#N/A</v>
      </c>
      <c r="C66" s="45" t="b">
        <f>IF(AND(ISBLANK(Instructions!F$26),ISBLANK(Instructions!F$27)),IF(AND(A66&gt;=Instructions!F$8,A66&lt;=Instructions!F$12),TRUE,FALSE),IF(AND(ISBLANK(Instructions!F$26),A66&lt;=Instructions!F$27,A66&gt;=Instructions!F$8),TRUE,IF(AND(ISBLANK(Instructions!F$27),A66&gt;=Instructions!F$26,A66&lt;=Instructions!F$12),TRUE,IF(AND(A66&gt;=Instructions!F$26,A66&lt;=Instructions!F$27),TRUE,FALSE))))</f>
        <v>0</v>
      </c>
      <c r="D66" s="15"/>
      <c r="E66" s="46"/>
      <c r="F66" s="47"/>
      <c r="G66" s="48"/>
      <c r="H66" s="15"/>
      <c r="I66" s="104" t="str">
        <f t="shared" si="3"/>
        <v/>
      </c>
    </row>
    <row r="67" spans="1:9" x14ac:dyDescent="0.25">
      <c r="A67" s="44"/>
      <c r="B67" s="40" t="e">
        <f t="shared" si="4"/>
        <v>#N/A</v>
      </c>
      <c r="C67" s="45" t="b">
        <f>IF(AND(ISBLANK(Instructions!F$26),ISBLANK(Instructions!F$27)),IF(AND(A67&gt;=Instructions!F$8,A67&lt;=Instructions!F$12),TRUE,FALSE),IF(AND(ISBLANK(Instructions!F$26),A67&lt;=Instructions!F$27,A67&gt;=Instructions!F$8),TRUE,IF(AND(ISBLANK(Instructions!F$27),A67&gt;=Instructions!F$26,A67&lt;=Instructions!F$12),TRUE,IF(AND(A67&gt;=Instructions!F$26,A67&lt;=Instructions!F$27),TRUE,FALSE))))</f>
        <v>0</v>
      </c>
      <c r="D67" s="15"/>
      <c r="E67" s="46"/>
      <c r="F67" s="47"/>
      <c r="G67" s="48"/>
      <c r="H67" s="15"/>
      <c r="I67" s="104" t="str">
        <f t="shared" si="3"/>
        <v/>
      </c>
    </row>
    <row r="68" spans="1:9" x14ac:dyDescent="0.25">
      <c r="A68" s="44"/>
      <c r="B68" s="40" t="e">
        <f t="shared" si="4"/>
        <v>#N/A</v>
      </c>
      <c r="C68" s="45" t="b">
        <f>IF(AND(ISBLANK(Instructions!F$26),ISBLANK(Instructions!F$27)),IF(AND(A68&gt;=Instructions!F$8,A68&lt;=Instructions!F$12),TRUE,FALSE),IF(AND(ISBLANK(Instructions!F$26),A68&lt;=Instructions!F$27,A68&gt;=Instructions!F$8),TRUE,IF(AND(ISBLANK(Instructions!F$27),A68&gt;=Instructions!F$26,A68&lt;=Instructions!F$12),TRUE,IF(AND(A68&gt;=Instructions!F$26,A68&lt;=Instructions!F$27),TRUE,FALSE))))</f>
        <v>0</v>
      </c>
      <c r="D68" s="15"/>
      <c r="E68" s="46"/>
      <c r="F68" s="47"/>
      <c r="G68" s="48"/>
      <c r="H68" s="15"/>
      <c r="I68" s="104" t="str">
        <f t="shared" si="3"/>
        <v/>
      </c>
    </row>
    <row r="69" spans="1:9" x14ac:dyDescent="0.25">
      <c r="A69" s="44"/>
      <c r="B69" s="40" t="e">
        <f t="shared" si="4"/>
        <v>#N/A</v>
      </c>
      <c r="C69" s="45" t="b">
        <f>IF(AND(ISBLANK(Instructions!F$26),ISBLANK(Instructions!F$27)),IF(AND(A69&gt;=Instructions!F$8,A69&lt;=Instructions!F$12),TRUE,FALSE),IF(AND(ISBLANK(Instructions!F$26),A69&lt;=Instructions!F$27,A69&gt;=Instructions!F$8),TRUE,IF(AND(ISBLANK(Instructions!F$27),A69&gt;=Instructions!F$26,A69&lt;=Instructions!F$12),TRUE,IF(AND(A69&gt;=Instructions!F$26,A69&lt;=Instructions!F$27),TRUE,FALSE))))</f>
        <v>0</v>
      </c>
      <c r="D69" s="15"/>
      <c r="E69" s="46"/>
      <c r="F69" s="47"/>
      <c r="G69" s="48"/>
      <c r="H69" s="15"/>
      <c r="I69" s="104" t="str">
        <f t="shared" si="3"/>
        <v/>
      </c>
    </row>
    <row r="70" spans="1:9" x14ac:dyDescent="0.25">
      <c r="A70" s="44"/>
      <c r="B70" s="40" t="e">
        <f t="shared" si="4"/>
        <v>#N/A</v>
      </c>
      <c r="C70" s="45" t="b">
        <f>IF(AND(ISBLANK(Instructions!F$26),ISBLANK(Instructions!F$27)),IF(AND(A70&gt;=Instructions!F$8,A70&lt;=Instructions!F$12),TRUE,FALSE),IF(AND(ISBLANK(Instructions!F$26),A70&lt;=Instructions!F$27,A70&gt;=Instructions!F$8),TRUE,IF(AND(ISBLANK(Instructions!F$27),A70&gt;=Instructions!F$26,A70&lt;=Instructions!F$12),TRUE,IF(AND(A70&gt;=Instructions!F$26,A70&lt;=Instructions!F$27),TRUE,FALSE))))</f>
        <v>0</v>
      </c>
      <c r="D70" s="15"/>
      <c r="E70" s="46"/>
      <c r="F70" s="47"/>
      <c r="G70" s="48"/>
      <c r="H70" s="15"/>
      <c r="I70" s="104" t="str">
        <f t="shared" si="3"/>
        <v/>
      </c>
    </row>
    <row r="71" spans="1:9" x14ac:dyDescent="0.25">
      <c r="A71" s="44"/>
      <c r="B71" s="40" t="e">
        <f t="shared" si="4"/>
        <v>#N/A</v>
      </c>
      <c r="C71" s="45" t="b">
        <f>IF(AND(ISBLANK(Instructions!F$26),ISBLANK(Instructions!F$27)),IF(AND(A71&gt;=Instructions!F$8,A71&lt;=Instructions!F$12),TRUE,FALSE),IF(AND(ISBLANK(Instructions!F$26),A71&lt;=Instructions!F$27,A71&gt;=Instructions!F$8),TRUE,IF(AND(ISBLANK(Instructions!F$27),A71&gt;=Instructions!F$26,A71&lt;=Instructions!F$12),TRUE,IF(AND(A71&gt;=Instructions!F$26,A71&lt;=Instructions!F$27),TRUE,FALSE))))</f>
        <v>0</v>
      </c>
      <c r="D71" s="15"/>
      <c r="E71" s="46"/>
      <c r="F71" s="47"/>
      <c r="G71" s="48"/>
      <c r="H71" s="15"/>
      <c r="I71" s="104" t="str">
        <f t="shared" si="3"/>
        <v/>
      </c>
    </row>
    <row r="72" spans="1:9" x14ac:dyDescent="0.25">
      <c r="A72" s="44"/>
      <c r="B72" s="40" t="e">
        <f t="shared" si="4"/>
        <v>#N/A</v>
      </c>
      <c r="C72" s="45" t="b">
        <f>IF(AND(ISBLANK(Instructions!F$26),ISBLANK(Instructions!F$27)),IF(AND(A72&gt;=Instructions!F$8,A72&lt;=Instructions!F$12),TRUE,FALSE),IF(AND(ISBLANK(Instructions!F$26),A72&lt;=Instructions!F$27,A72&gt;=Instructions!F$8),TRUE,IF(AND(ISBLANK(Instructions!F$27),A72&gt;=Instructions!F$26,A72&lt;=Instructions!F$12),TRUE,IF(AND(A72&gt;=Instructions!F$26,A72&lt;=Instructions!F$27),TRUE,FALSE))))</f>
        <v>0</v>
      </c>
      <c r="D72" s="15"/>
      <c r="E72" s="46"/>
      <c r="F72" s="47"/>
      <c r="G72" s="48"/>
      <c r="H72" s="15"/>
      <c r="I72" s="104" t="str">
        <f t="shared" si="3"/>
        <v/>
      </c>
    </row>
    <row r="73" spans="1:9" x14ac:dyDescent="0.25">
      <c r="A73" s="44"/>
      <c r="B73" s="40" t="e">
        <f t="shared" si="4"/>
        <v>#N/A</v>
      </c>
      <c r="C73" s="45" t="b">
        <f>IF(AND(ISBLANK(Instructions!F$26),ISBLANK(Instructions!F$27)),IF(AND(A73&gt;=Instructions!F$8,A73&lt;=Instructions!F$12),TRUE,FALSE),IF(AND(ISBLANK(Instructions!F$26),A73&lt;=Instructions!F$27,A73&gt;=Instructions!F$8),TRUE,IF(AND(ISBLANK(Instructions!F$27),A73&gt;=Instructions!F$26,A73&lt;=Instructions!F$12),TRUE,IF(AND(A73&gt;=Instructions!F$26,A73&lt;=Instructions!F$27),TRUE,FALSE))))</f>
        <v>0</v>
      </c>
      <c r="D73" s="15"/>
      <c r="E73" s="46"/>
      <c r="F73" s="47"/>
      <c r="G73" s="48"/>
      <c r="H73" s="15"/>
      <c r="I73" s="104" t="str">
        <f t="shared" si="3"/>
        <v/>
      </c>
    </row>
    <row r="74" spans="1:9" x14ac:dyDescent="0.25">
      <c r="A74" s="44"/>
      <c r="B74" s="40" t="e">
        <f t="shared" si="4"/>
        <v>#N/A</v>
      </c>
      <c r="C74" s="45" t="b">
        <f>IF(AND(ISBLANK(Instructions!F$26),ISBLANK(Instructions!F$27)),IF(AND(A74&gt;=Instructions!F$8,A74&lt;=Instructions!F$12),TRUE,FALSE),IF(AND(ISBLANK(Instructions!F$26),A74&lt;=Instructions!F$27,A74&gt;=Instructions!F$8),TRUE,IF(AND(ISBLANK(Instructions!F$27),A74&gt;=Instructions!F$26,A74&lt;=Instructions!F$12),TRUE,IF(AND(A74&gt;=Instructions!F$26,A74&lt;=Instructions!F$27),TRUE,FALSE))))</f>
        <v>0</v>
      </c>
      <c r="D74" s="15"/>
      <c r="E74" s="46"/>
      <c r="F74" s="47"/>
      <c r="G74" s="48"/>
      <c r="H74" s="15"/>
      <c r="I74" s="104" t="str">
        <f t="shared" si="3"/>
        <v/>
      </c>
    </row>
    <row r="75" spans="1:9" x14ac:dyDescent="0.25">
      <c r="A75" s="44"/>
      <c r="B75" s="40" t="e">
        <f t="shared" si="4"/>
        <v>#N/A</v>
      </c>
      <c r="C75" s="45" t="b">
        <f>IF(AND(ISBLANK(Instructions!F$26),ISBLANK(Instructions!F$27)),IF(AND(A75&gt;=Instructions!F$8,A75&lt;=Instructions!F$12),TRUE,FALSE),IF(AND(ISBLANK(Instructions!F$26),A75&lt;=Instructions!F$27,A75&gt;=Instructions!F$8),TRUE,IF(AND(ISBLANK(Instructions!F$27),A75&gt;=Instructions!F$26,A75&lt;=Instructions!F$12),TRUE,IF(AND(A75&gt;=Instructions!F$26,A75&lt;=Instructions!F$27),TRUE,FALSE))))</f>
        <v>0</v>
      </c>
      <c r="D75" s="15"/>
      <c r="E75" s="46"/>
      <c r="F75" s="47"/>
      <c r="G75" s="48"/>
      <c r="H75" s="15"/>
      <c r="I75" s="104" t="str">
        <f t="shared" si="3"/>
        <v/>
      </c>
    </row>
    <row r="76" spans="1:9" x14ac:dyDescent="0.25">
      <c r="A76" s="44"/>
      <c r="B76" s="40" t="e">
        <f t="shared" si="4"/>
        <v>#N/A</v>
      </c>
      <c r="C76" s="45" t="b">
        <f>IF(AND(ISBLANK(Instructions!F$26),ISBLANK(Instructions!F$27)),IF(AND(A76&gt;=Instructions!F$8,A76&lt;=Instructions!F$12),TRUE,FALSE),IF(AND(ISBLANK(Instructions!F$26),A76&lt;=Instructions!F$27,A76&gt;=Instructions!F$8),TRUE,IF(AND(ISBLANK(Instructions!F$27),A76&gt;=Instructions!F$26,A76&lt;=Instructions!F$12),TRUE,IF(AND(A76&gt;=Instructions!F$26,A76&lt;=Instructions!F$27),TRUE,FALSE))))</f>
        <v>0</v>
      </c>
      <c r="D76" s="15"/>
      <c r="E76" s="46"/>
      <c r="F76" s="47"/>
      <c r="G76" s="48"/>
      <c r="H76" s="15"/>
      <c r="I76" s="104" t="str">
        <f t="shared" si="3"/>
        <v/>
      </c>
    </row>
    <row r="77" spans="1:9" x14ac:dyDescent="0.25">
      <c r="A77" s="44"/>
      <c r="B77" s="40" t="e">
        <f t="shared" si="4"/>
        <v>#N/A</v>
      </c>
      <c r="C77" s="45" t="b">
        <f>IF(AND(ISBLANK(Instructions!F$26),ISBLANK(Instructions!F$27)),IF(AND(A77&gt;=Instructions!F$8,A77&lt;=Instructions!F$12),TRUE,FALSE),IF(AND(ISBLANK(Instructions!F$26),A77&lt;=Instructions!F$27,A77&gt;=Instructions!F$8),TRUE,IF(AND(ISBLANK(Instructions!F$27),A77&gt;=Instructions!F$26,A77&lt;=Instructions!F$12),TRUE,IF(AND(A77&gt;=Instructions!F$26,A77&lt;=Instructions!F$27),TRUE,FALSE))))</f>
        <v>0</v>
      </c>
      <c r="D77" s="15"/>
      <c r="E77" s="46"/>
      <c r="F77" s="47"/>
      <c r="G77" s="48"/>
      <c r="H77" s="15"/>
      <c r="I77" s="104" t="str">
        <f t="shared" ref="I77:I108" si="5">IF(OR(D77="",E77=""),"",I76 +IF(COUNTIF(Dépenses,D77)&gt;0,-E77,E77))</f>
        <v/>
      </c>
    </row>
    <row r="78" spans="1:9" x14ac:dyDescent="0.25">
      <c r="A78" s="44"/>
      <c r="B78" s="40" t="e">
        <f t="shared" si="4"/>
        <v>#N/A</v>
      </c>
      <c r="C78" s="45" t="b">
        <f>IF(AND(ISBLANK(Instructions!F$26),ISBLANK(Instructions!F$27)),IF(AND(A78&gt;=Instructions!F$8,A78&lt;=Instructions!F$12),TRUE,FALSE),IF(AND(ISBLANK(Instructions!F$26),A78&lt;=Instructions!F$27,A78&gt;=Instructions!F$8),TRUE,IF(AND(ISBLANK(Instructions!F$27),A78&gt;=Instructions!F$26,A78&lt;=Instructions!F$12),TRUE,IF(AND(A78&gt;=Instructions!F$26,A78&lt;=Instructions!F$27),TRUE,FALSE))))</f>
        <v>0</v>
      </c>
      <c r="D78" s="15"/>
      <c r="E78" s="46"/>
      <c r="F78" s="47"/>
      <c r="G78" s="48"/>
      <c r="H78" s="15"/>
      <c r="I78" s="104" t="str">
        <f t="shared" si="5"/>
        <v/>
      </c>
    </row>
    <row r="79" spans="1:9" x14ac:dyDescent="0.25">
      <c r="A79" s="44"/>
      <c r="B79" s="40" t="e">
        <f t="shared" si="4"/>
        <v>#N/A</v>
      </c>
      <c r="C79" s="45" t="b">
        <f>IF(AND(ISBLANK(Instructions!F$26),ISBLANK(Instructions!F$27)),IF(AND(A79&gt;=Instructions!F$8,A79&lt;=Instructions!F$12),TRUE,FALSE),IF(AND(ISBLANK(Instructions!F$26),A79&lt;=Instructions!F$27,A79&gt;=Instructions!F$8),TRUE,IF(AND(ISBLANK(Instructions!F$27),A79&gt;=Instructions!F$26,A79&lt;=Instructions!F$12),TRUE,IF(AND(A79&gt;=Instructions!F$26,A79&lt;=Instructions!F$27),TRUE,FALSE))))</f>
        <v>0</v>
      </c>
      <c r="D79" s="15"/>
      <c r="E79" s="46"/>
      <c r="F79" s="47"/>
      <c r="G79" s="48"/>
      <c r="H79" s="15"/>
      <c r="I79" s="104" t="str">
        <f t="shared" si="5"/>
        <v/>
      </c>
    </row>
    <row r="80" spans="1:9" x14ac:dyDescent="0.25">
      <c r="A80" s="44"/>
      <c r="B80" s="40" t="e">
        <f t="shared" si="4"/>
        <v>#N/A</v>
      </c>
      <c r="C80" s="45" t="b">
        <f>IF(AND(ISBLANK(Instructions!F$26),ISBLANK(Instructions!F$27)),IF(AND(A80&gt;=Instructions!F$8,A80&lt;=Instructions!F$12),TRUE,FALSE),IF(AND(ISBLANK(Instructions!F$26),A80&lt;=Instructions!F$27,A80&gt;=Instructions!F$8),TRUE,IF(AND(ISBLANK(Instructions!F$27),A80&gt;=Instructions!F$26,A80&lt;=Instructions!F$12),TRUE,IF(AND(A80&gt;=Instructions!F$26,A80&lt;=Instructions!F$27),TRUE,FALSE))))</f>
        <v>0</v>
      </c>
      <c r="D80" s="15"/>
      <c r="E80" s="46"/>
      <c r="F80" s="47"/>
      <c r="G80" s="48"/>
      <c r="H80" s="15"/>
      <c r="I80" s="104" t="str">
        <f t="shared" si="5"/>
        <v/>
      </c>
    </row>
    <row r="81" spans="1:9" x14ac:dyDescent="0.25">
      <c r="A81" s="44"/>
      <c r="B81" s="40" t="e">
        <f t="shared" si="4"/>
        <v>#N/A</v>
      </c>
      <c r="C81" s="45" t="b">
        <f>IF(AND(ISBLANK(Instructions!F$26),ISBLANK(Instructions!F$27)),IF(AND(A81&gt;=Instructions!F$8,A81&lt;=Instructions!F$12),TRUE,FALSE),IF(AND(ISBLANK(Instructions!F$26),A81&lt;=Instructions!F$27,A81&gt;=Instructions!F$8),TRUE,IF(AND(ISBLANK(Instructions!F$27),A81&gt;=Instructions!F$26,A81&lt;=Instructions!F$12),TRUE,IF(AND(A81&gt;=Instructions!F$26,A81&lt;=Instructions!F$27),TRUE,FALSE))))</f>
        <v>0</v>
      </c>
      <c r="D81" s="15"/>
      <c r="E81" s="46"/>
      <c r="F81" s="47"/>
      <c r="G81" s="48"/>
      <c r="H81" s="15"/>
      <c r="I81" s="104" t="str">
        <f t="shared" si="5"/>
        <v/>
      </c>
    </row>
    <row r="82" spans="1:9" x14ac:dyDescent="0.25">
      <c r="A82" s="44"/>
      <c r="B82" s="40" t="e">
        <f t="shared" si="4"/>
        <v>#N/A</v>
      </c>
      <c r="C82" s="45" t="b">
        <f>IF(AND(ISBLANK(Instructions!F$26),ISBLANK(Instructions!F$27)),IF(AND(A82&gt;=Instructions!F$8,A82&lt;=Instructions!F$12),TRUE,FALSE),IF(AND(ISBLANK(Instructions!F$26),A82&lt;=Instructions!F$27,A82&gt;=Instructions!F$8),TRUE,IF(AND(ISBLANK(Instructions!F$27),A82&gt;=Instructions!F$26,A82&lt;=Instructions!F$12),TRUE,IF(AND(A82&gt;=Instructions!F$26,A82&lt;=Instructions!F$27),TRUE,FALSE))))</f>
        <v>0</v>
      </c>
      <c r="D82" s="15"/>
      <c r="E82" s="46"/>
      <c r="F82" s="47"/>
      <c r="G82" s="48"/>
      <c r="H82" s="15"/>
      <c r="I82" s="104" t="str">
        <f t="shared" si="5"/>
        <v/>
      </c>
    </row>
    <row r="83" spans="1:9" x14ac:dyDescent="0.25">
      <c r="A83" s="44"/>
      <c r="B83" s="40" t="e">
        <f t="shared" si="4"/>
        <v>#N/A</v>
      </c>
      <c r="C83" s="45" t="b">
        <f>IF(AND(ISBLANK(Instructions!F$26),ISBLANK(Instructions!F$27)),IF(AND(A83&gt;=Instructions!F$8,A83&lt;=Instructions!F$12),TRUE,FALSE),IF(AND(ISBLANK(Instructions!F$26),A83&lt;=Instructions!F$27,A83&gt;=Instructions!F$8),TRUE,IF(AND(ISBLANK(Instructions!F$27),A83&gt;=Instructions!F$26,A83&lt;=Instructions!F$12),TRUE,IF(AND(A83&gt;=Instructions!F$26,A83&lt;=Instructions!F$27),TRUE,FALSE))))</f>
        <v>0</v>
      </c>
      <c r="D83" s="15"/>
      <c r="E83" s="46"/>
      <c r="F83" s="47"/>
      <c r="G83" s="48"/>
      <c r="H83" s="15"/>
      <c r="I83" s="104" t="str">
        <f t="shared" si="5"/>
        <v/>
      </c>
    </row>
    <row r="84" spans="1:9" x14ac:dyDescent="0.25">
      <c r="A84" s="44"/>
      <c r="B84" s="40" t="e">
        <f t="shared" si="4"/>
        <v>#N/A</v>
      </c>
      <c r="C84" s="45" t="b">
        <f>IF(AND(ISBLANK(Instructions!F$26),ISBLANK(Instructions!F$27)),IF(AND(A84&gt;=Instructions!F$8,A84&lt;=Instructions!F$12),TRUE,FALSE),IF(AND(ISBLANK(Instructions!F$26),A84&lt;=Instructions!F$27,A84&gt;=Instructions!F$8),TRUE,IF(AND(ISBLANK(Instructions!F$27),A84&gt;=Instructions!F$26,A84&lt;=Instructions!F$12),TRUE,IF(AND(A84&gt;=Instructions!F$26,A84&lt;=Instructions!F$27),TRUE,FALSE))))</f>
        <v>0</v>
      </c>
      <c r="D84" s="15"/>
      <c r="E84" s="46"/>
      <c r="F84" s="47"/>
      <c r="G84" s="48"/>
      <c r="H84" s="15"/>
      <c r="I84" s="104" t="str">
        <f t="shared" si="5"/>
        <v/>
      </c>
    </row>
    <row r="85" spans="1:9" x14ac:dyDescent="0.25">
      <c r="A85" s="44"/>
      <c r="B85" s="40" t="e">
        <f t="shared" si="4"/>
        <v>#N/A</v>
      </c>
      <c r="C85" s="45" t="b">
        <f>IF(AND(ISBLANK(Instructions!F$26),ISBLANK(Instructions!F$27)),IF(AND(A85&gt;=Instructions!F$8,A85&lt;=Instructions!F$12),TRUE,FALSE),IF(AND(ISBLANK(Instructions!F$26),A85&lt;=Instructions!F$27,A85&gt;=Instructions!F$8),TRUE,IF(AND(ISBLANK(Instructions!F$27),A85&gt;=Instructions!F$26,A85&lt;=Instructions!F$12),TRUE,IF(AND(A85&gt;=Instructions!F$26,A85&lt;=Instructions!F$27),TRUE,FALSE))))</f>
        <v>0</v>
      </c>
      <c r="D85" s="15"/>
      <c r="E85" s="46"/>
      <c r="F85" s="47"/>
      <c r="G85" s="48"/>
      <c r="H85" s="15"/>
      <c r="I85" s="104" t="str">
        <f t="shared" si="5"/>
        <v/>
      </c>
    </row>
    <row r="86" spans="1:9" x14ac:dyDescent="0.25">
      <c r="A86" s="44"/>
      <c r="B86" s="40" t="e">
        <f t="shared" si="4"/>
        <v>#N/A</v>
      </c>
      <c r="C86" s="45" t="b">
        <f>IF(AND(ISBLANK(Instructions!F$26),ISBLANK(Instructions!F$27)),IF(AND(A86&gt;=Instructions!F$8,A86&lt;=Instructions!F$12),TRUE,FALSE),IF(AND(ISBLANK(Instructions!F$26),A86&lt;=Instructions!F$27,A86&gt;=Instructions!F$8),TRUE,IF(AND(ISBLANK(Instructions!F$27),A86&gt;=Instructions!F$26,A86&lt;=Instructions!F$12),TRUE,IF(AND(A86&gt;=Instructions!F$26,A86&lt;=Instructions!F$27),TRUE,FALSE))))</f>
        <v>0</v>
      </c>
      <c r="D86" s="15"/>
      <c r="E86" s="46"/>
      <c r="F86" s="47"/>
      <c r="G86" s="48"/>
      <c r="H86" s="15"/>
      <c r="I86" s="104" t="str">
        <f t="shared" si="5"/>
        <v/>
      </c>
    </row>
    <row r="87" spans="1:9" x14ac:dyDescent="0.25">
      <c r="A87" s="44"/>
      <c r="B87" s="40" t="e">
        <f t="shared" si="4"/>
        <v>#N/A</v>
      </c>
      <c r="C87" s="45" t="b">
        <f>IF(AND(ISBLANK(Instructions!F$26),ISBLANK(Instructions!F$27)),IF(AND(A87&gt;=Instructions!F$8,A87&lt;=Instructions!F$12),TRUE,FALSE),IF(AND(ISBLANK(Instructions!F$26),A87&lt;=Instructions!F$27,A87&gt;=Instructions!F$8),TRUE,IF(AND(ISBLANK(Instructions!F$27),A87&gt;=Instructions!F$26,A87&lt;=Instructions!F$12),TRUE,IF(AND(A87&gt;=Instructions!F$26,A87&lt;=Instructions!F$27),TRUE,FALSE))))</f>
        <v>0</v>
      </c>
      <c r="D87" s="15"/>
      <c r="E87" s="46"/>
      <c r="F87" s="47"/>
      <c r="G87" s="48"/>
      <c r="H87" s="15"/>
      <c r="I87" s="104" t="str">
        <f t="shared" si="5"/>
        <v/>
      </c>
    </row>
    <row r="88" spans="1:9" x14ac:dyDescent="0.25">
      <c r="A88" s="44"/>
      <c r="B88" s="40" t="e">
        <f t="shared" si="4"/>
        <v>#N/A</v>
      </c>
      <c r="C88" s="45" t="b">
        <f>IF(AND(ISBLANK(Instructions!F$26),ISBLANK(Instructions!F$27)),IF(AND(A88&gt;=Instructions!F$8,A88&lt;=Instructions!F$12),TRUE,FALSE),IF(AND(ISBLANK(Instructions!F$26),A88&lt;=Instructions!F$27,A88&gt;=Instructions!F$8),TRUE,IF(AND(ISBLANK(Instructions!F$27),A88&gt;=Instructions!F$26,A88&lt;=Instructions!F$12),TRUE,IF(AND(A88&gt;=Instructions!F$26,A88&lt;=Instructions!F$27),TRUE,FALSE))))</f>
        <v>0</v>
      </c>
      <c r="D88" s="15"/>
      <c r="E88" s="46"/>
      <c r="F88" s="47"/>
      <c r="G88" s="48"/>
      <c r="H88" s="15"/>
      <c r="I88" s="104" t="str">
        <f t="shared" si="5"/>
        <v/>
      </c>
    </row>
    <row r="89" spans="1:9" x14ac:dyDescent="0.25">
      <c r="A89" s="44"/>
      <c r="B89" s="40" t="e">
        <f t="shared" si="4"/>
        <v>#N/A</v>
      </c>
      <c r="C89" s="45" t="b">
        <f>IF(AND(ISBLANK(Instructions!F$26),ISBLANK(Instructions!F$27)),IF(AND(A89&gt;=Instructions!F$8,A89&lt;=Instructions!F$12),TRUE,FALSE),IF(AND(ISBLANK(Instructions!F$26),A89&lt;=Instructions!F$27,A89&gt;=Instructions!F$8),TRUE,IF(AND(ISBLANK(Instructions!F$27),A89&gt;=Instructions!F$26,A89&lt;=Instructions!F$12),TRUE,IF(AND(A89&gt;=Instructions!F$26,A89&lt;=Instructions!F$27),TRUE,FALSE))))</f>
        <v>0</v>
      </c>
      <c r="D89" s="15"/>
      <c r="E89" s="46"/>
      <c r="F89" s="47"/>
      <c r="G89" s="48"/>
      <c r="H89" s="15"/>
      <c r="I89" s="104" t="str">
        <f t="shared" si="5"/>
        <v/>
      </c>
    </row>
    <row r="90" spans="1:9" x14ac:dyDescent="0.25">
      <c r="A90" s="44"/>
      <c r="B90" s="40" t="e">
        <f t="shared" si="4"/>
        <v>#N/A</v>
      </c>
      <c r="C90" s="45" t="b">
        <f>IF(AND(ISBLANK(Instructions!F$26),ISBLANK(Instructions!F$27)),IF(AND(A90&gt;=Instructions!F$8,A90&lt;=Instructions!F$12),TRUE,FALSE),IF(AND(ISBLANK(Instructions!F$26),A90&lt;=Instructions!F$27,A90&gt;=Instructions!F$8),TRUE,IF(AND(ISBLANK(Instructions!F$27),A90&gt;=Instructions!F$26,A90&lt;=Instructions!F$12),TRUE,IF(AND(A90&gt;=Instructions!F$26,A90&lt;=Instructions!F$27),TRUE,FALSE))))</f>
        <v>0</v>
      </c>
      <c r="D90" s="15"/>
      <c r="E90" s="46"/>
      <c r="F90" s="47"/>
      <c r="G90" s="48"/>
      <c r="H90" s="15"/>
      <c r="I90" s="104" t="str">
        <f t="shared" si="5"/>
        <v/>
      </c>
    </row>
    <row r="91" spans="1:9" x14ac:dyDescent="0.25">
      <c r="A91" s="44"/>
      <c r="B91" s="40" t="e">
        <f t="shared" ref="B91:B131" si="6">VLOOKUP(D91,ListeComptes,3,FALSE)</f>
        <v>#N/A</v>
      </c>
      <c r="C91" s="45" t="b">
        <f>IF(AND(ISBLANK(Instructions!F$26),ISBLANK(Instructions!F$27)),IF(AND(A91&gt;=Instructions!F$8,A91&lt;=Instructions!F$12),TRUE,FALSE),IF(AND(ISBLANK(Instructions!F$26),A91&lt;=Instructions!F$27,A91&gt;=Instructions!F$8),TRUE,IF(AND(ISBLANK(Instructions!F$27),A91&gt;=Instructions!F$26,A91&lt;=Instructions!F$12),TRUE,IF(AND(A91&gt;=Instructions!F$26,A91&lt;=Instructions!F$27),TRUE,FALSE))))</f>
        <v>0</v>
      </c>
      <c r="D91" s="15"/>
      <c r="E91" s="46"/>
      <c r="F91" s="47"/>
      <c r="G91" s="48"/>
      <c r="H91" s="15"/>
      <c r="I91" s="104" t="str">
        <f t="shared" si="5"/>
        <v/>
      </c>
    </row>
    <row r="92" spans="1:9" x14ac:dyDescent="0.25">
      <c r="A92" s="44"/>
      <c r="B92" s="40" t="e">
        <f t="shared" si="6"/>
        <v>#N/A</v>
      </c>
      <c r="C92" s="45" t="b">
        <f>IF(AND(ISBLANK(Instructions!F$26),ISBLANK(Instructions!F$27)),IF(AND(A92&gt;=Instructions!F$8,A92&lt;=Instructions!F$12),TRUE,FALSE),IF(AND(ISBLANK(Instructions!F$26),A92&lt;=Instructions!F$27,A92&gt;=Instructions!F$8),TRUE,IF(AND(ISBLANK(Instructions!F$27),A92&gt;=Instructions!F$26,A92&lt;=Instructions!F$12),TRUE,IF(AND(A92&gt;=Instructions!F$26,A92&lt;=Instructions!F$27),TRUE,FALSE))))</f>
        <v>0</v>
      </c>
      <c r="D92" s="15"/>
      <c r="E92" s="46"/>
      <c r="F92" s="47"/>
      <c r="G92" s="48"/>
      <c r="H92" s="15"/>
      <c r="I92" s="104" t="str">
        <f t="shared" si="5"/>
        <v/>
      </c>
    </row>
    <row r="93" spans="1:9" x14ac:dyDescent="0.25">
      <c r="A93" s="44"/>
      <c r="B93" s="40" t="e">
        <f t="shared" si="6"/>
        <v>#N/A</v>
      </c>
      <c r="C93" s="45" t="b">
        <f>IF(AND(ISBLANK(Instructions!F$26),ISBLANK(Instructions!F$27)),IF(AND(A93&gt;=Instructions!F$8,A93&lt;=Instructions!F$12),TRUE,FALSE),IF(AND(ISBLANK(Instructions!F$26),A93&lt;=Instructions!F$27,A93&gt;=Instructions!F$8),TRUE,IF(AND(ISBLANK(Instructions!F$27),A93&gt;=Instructions!F$26,A93&lt;=Instructions!F$12),TRUE,IF(AND(A93&gt;=Instructions!F$26,A93&lt;=Instructions!F$27),TRUE,FALSE))))</f>
        <v>0</v>
      </c>
      <c r="D93" s="15"/>
      <c r="E93" s="46"/>
      <c r="F93" s="47"/>
      <c r="G93" s="48"/>
      <c r="H93" s="15"/>
      <c r="I93" s="104" t="str">
        <f t="shared" si="5"/>
        <v/>
      </c>
    </row>
    <row r="94" spans="1:9" x14ac:dyDescent="0.25">
      <c r="A94" s="44"/>
      <c r="B94" s="40" t="e">
        <f t="shared" si="6"/>
        <v>#N/A</v>
      </c>
      <c r="C94" s="45" t="b">
        <f>IF(AND(ISBLANK(Instructions!F$26),ISBLANK(Instructions!F$27)),IF(AND(A94&gt;=Instructions!F$8,A94&lt;=Instructions!F$12),TRUE,FALSE),IF(AND(ISBLANK(Instructions!F$26),A94&lt;=Instructions!F$27,A94&gt;=Instructions!F$8),TRUE,IF(AND(ISBLANK(Instructions!F$27),A94&gt;=Instructions!F$26,A94&lt;=Instructions!F$12),TRUE,IF(AND(A94&gt;=Instructions!F$26,A94&lt;=Instructions!F$27),TRUE,FALSE))))</f>
        <v>0</v>
      </c>
      <c r="D94" s="15"/>
      <c r="E94" s="46"/>
      <c r="F94" s="47"/>
      <c r="G94" s="48"/>
      <c r="H94" s="15"/>
      <c r="I94" s="104" t="str">
        <f t="shared" si="5"/>
        <v/>
      </c>
    </row>
    <row r="95" spans="1:9" x14ac:dyDescent="0.25">
      <c r="A95" s="44"/>
      <c r="B95" s="40" t="e">
        <f t="shared" si="6"/>
        <v>#N/A</v>
      </c>
      <c r="C95" s="45" t="b">
        <f>IF(AND(ISBLANK(Instructions!F$26),ISBLANK(Instructions!F$27)),IF(AND(A95&gt;=Instructions!F$8,A95&lt;=Instructions!F$12),TRUE,FALSE),IF(AND(ISBLANK(Instructions!F$26),A95&lt;=Instructions!F$27,A95&gt;=Instructions!F$8),TRUE,IF(AND(ISBLANK(Instructions!F$27),A95&gt;=Instructions!F$26,A95&lt;=Instructions!F$12),TRUE,IF(AND(A95&gt;=Instructions!F$26,A95&lt;=Instructions!F$27),TRUE,FALSE))))</f>
        <v>0</v>
      </c>
      <c r="D95" s="15"/>
      <c r="E95" s="46"/>
      <c r="F95" s="47"/>
      <c r="G95" s="48"/>
      <c r="H95" s="15"/>
      <c r="I95" s="104" t="str">
        <f t="shared" si="5"/>
        <v/>
      </c>
    </row>
    <row r="96" spans="1:9" x14ac:dyDescent="0.25">
      <c r="A96" s="44"/>
      <c r="B96" s="40" t="e">
        <f t="shared" si="6"/>
        <v>#N/A</v>
      </c>
      <c r="C96" s="45" t="b">
        <f>IF(AND(ISBLANK(Instructions!F$26),ISBLANK(Instructions!F$27)),IF(AND(A96&gt;=Instructions!F$8,A96&lt;=Instructions!F$12),TRUE,FALSE),IF(AND(ISBLANK(Instructions!F$26),A96&lt;=Instructions!F$27,A96&gt;=Instructions!F$8),TRUE,IF(AND(ISBLANK(Instructions!F$27),A96&gt;=Instructions!F$26,A96&lt;=Instructions!F$12),TRUE,IF(AND(A96&gt;=Instructions!F$26,A96&lt;=Instructions!F$27),TRUE,FALSE))))</f>
        <v>0</v>
      </c>
      <c r="D96" s="15"/>
      <c r="E96" s="46"/>
      <c r="F96" s="47"/>
      <c r="G96" s="48"/>
      <c r="H96" s="15"/>
      <c r="I96" s="104" t="str">
        <f t="shared" si="5"/>
        <v/>
      </c>
    </row>
    <row r="97" spans="1:9" x14ac:dyDescent="0.25">
      <c r="A97" s="44"/>
      <c r="B97" s="40" t="e">
        <f t="shared" si="6"/>
        <v>#N/A</v>
      </c>
      <c r="C97" s="45" t="b">
        <f>IF(AND(ISBLANK(Instructions!F$26),ISBLANK(Instructions!F$27)),IF(AND(A97&gt;=Instructions!F$8,A97&lt;=Instructions!F$12),TRUE,FALSE),IF(AND(ISBLANK(Instructions!F$26),A97&lt;=Instructions!F$27,A97&gt;=Instructions!F$8),TRUE,IF(AND(ISBLANK(Instructions!F$27),A97&gt;=Instructions!F$26,A97&lt;=Instructions!F$12),TRUE,IF(AND(A97&gt;=Instructions!F$26,A97&lt;=Instructions!F$27),TRUE,FALSE))))</f>
        <v>0</v>
      </c>
      <c r="D97" s="15"/>
      <c r="E97" s="46"/>
      <c r="F97" s="47"/>
      <c r="G97" s="48"/>
      <c r="H97" s="15"/>
      <c r="I97" s="104" t="str">
        <f t="shared" si="5"/>
        <v/>
      </c>
    </row>
    <row r="98" spans="1:9" x14ac:dyDescent="0.25">
      <c r="A98" s="44"/>
      <c r="B98" s="40" t="e">
        <f t="shared" si="6"/>
        <v>#N/A</v>
      </c>
      <c r="C98" s="45" t="b">
        <f>IF(AND(ISBLANK(Instructions!F$26),ISBLANK(Instructions!F$27)),IF(AND(A98&gt;=Instructions!F$8,A98&lt;=Instructions!F$12),TRUE,FALSE),IF(AND(ISBLANK(Instructions!F$26),A98&lt;=Instructions!F$27,A98&gt;=Instructions!F$8),TRUE,IF(AND(ISBLANK(Instructions!F$27),A98&gt;=Instructions!F$26,A98&lt;=Instructions!F$12),TRUE,IF(AND(A98&gt;=Instructions!F$26,A98&lt;=Instructions!F$27),TRUE,FALSE))))</f>
        <v>0</v>
      </c>
      <c r="D98" s="15"/>
      <c r="E98" s="46"/>
      <c r="F98" s="47"/>
      <c r="G98" s="48"/>
      <c r="H98" s="15"/>
      <c r="I98" s="104" t="str">
        <f t="shared" si="5"/>
        <v/>
      </c>
    </row>
    <row r="99" spans="1:9" x14ac:dyDescent="0.25">
      <c r="A99" s="44"/>
      <c r="B99" s="40" t="e">
        <f t="shared" si="6"/>
        <v>#N/A</v>
      </c>
      <c r="C99" s="45" t="b">
        <f>IF(AND(ISBLANK(Instructions!F$26),ISBLANK(Instructions!F$27)),IF(AND(A99&gt;=Instructions!F$8,A99&lt;=Instructions!F$12),TRUE,FALSE),IF(AND(ISBLANK(Instructions!F$26),A99&lt;=Instructions!F$27,A99&gt;=Instructions!F$8),TRUE,IF(AND(ISBLANK(Instructions!F$27),A99&gt;=Instructions!F$26,A99&lt;=Instructions!F$12),TRUE,IF(AND(A99&gt;=Instructions!F$26,A99&lt;=Instructions!F$27),TRUE,FALSE))))</f>
        <v>0</v>
      </c>
      <c r="D99" s="15"/>
      <c r="E99" s="46"/>
      <c r="F99" s="47"/>
      <c r="G99" s="48"/>
      <c r="H99" s="15"/>
      <c r="I99" s="104" t="str">
        <f t="shared" si="5"/>
        <v/>
      </c>
    </row>
    <row r="100" spans="1:9" x14ac:dyDescent="0.25">
      <c r="A100" s="44"/>
      <c r="B100" s="40" t="e">
        <f t="shared" si="6"/>
        <v>#N/A</v>
      </c>
      <c r="C100" s="45" t="b">
        <f>IF(AND(ISBLANK(Instructions!F$26),ISBLANK(Instructions!F$27)),IF(AND(A100&gt;=Instructions!F$8,A100&lt;=Instructions!F$12),TRUE,FALSE),IF(AND(ISBLANK(Instructions!F$26),A100&lt;=Instructions!F$27,A100&gt;=Instructions!F$8),TRUE,IF(AND(ISBLANK(Instructions!F$27),A100&gt;=Instructions!F$26,A100&lt;=Instructions!F$12),TRUE,IF(AND(A100&gt;=Instructions!F$26,A100&lt;=Instructions!F$27),TRUE,FALSE))))</f>
        <v>0</v>
      </c>
      <c r="D100" s="15"/>
      <c r="E100" s="46"/>
      <c r="F100" s="47"/>
      <c r="G100" s="48"/>
      <c r="H100" s="15"/>
      <c r="I100" s="104" t="str">
        <f t="shared" si="5"/>
        <v/>
      </c>
    </row>
    <row r="101" spans="1:9" x14ac:dyDescent="0.25">
      <c r="A101" s="44"/>
      <c r="B101" s="40" t="e">
        <f t="shared" si="6"/>
        <v>#N/A</v>
      </c>
      <c r="C101" s="45" t="b">
        <f>IF(AND(ISBLANK(Instructions!F$26),ISBLANK(Instructions!F$27)),IF(AND(A101&gt;=Instructions!F$8,A101&lt;=Instructions!F$12),TRUE,FALSE),IF(AND(ISBLANK(Instructions!F$26),A101&lt;=Instructions!F$27,A101&gt;=Instructions!F$8),TRUE,IF(AND(ISBLANK(Instructions!F$27),A101&gt;=Instructions!F$26,A101&lt;=Instructions!F$12),TRUE,IF(AND(A101&gt;=Instructions!F$26,A101&lt;=Instructions!F$27),TRUE,FALSE))))</f>
        <v>0</v>
      </c>
      <c r="D101" s="15"/>
      <c r="E101" s="46"/>
      <c r="F101" s="47"/>
      <c r="G101" s="48"/>
      <c r="H101" s="15"/>
      <c r="I101" s="104" t="str">
        <f t="shared" si="5"/>
        <v/>
      </c>
    </row>
    <row r="102" spans="1:9" x14ac:dyDescent="0.25">
      <c r="A102" s="44"/>
      <c r="B102" s="40" t="e">
        <f t="shared" si="6"/>
        <v>#N/A</v>
      </c>
      <c r="C102" s="45" t="b">
        <f>IF(AND(ISBLANK(Instructions!F$26),ISBLANK(Instructions!F$27)),IF(AND(A102&gt;=Instructions!F$8,A102&lt;=Instructions!F$12),TRUE,FALSE),IF(AND(ISBLANK(Instructions!F$26),A102&lt;=Instructions!F$27,A102&gt;=Instructions!F$8),TRUE,IF(AND(ISBLANK(Instructions!F$27),A102&gt;=Instructions!F$26,A102&lt;=Instructions!F$12),TRUE,IF(AND(A102&gt;=Instructions!F$26,A102&lt;=Instructions!F$27),TRUE,FALSE))))</f>
        <v>0</v>
      </c>
      <c r="D102" s="15"/>
      <c r="E102" s="46"/>
      <c r="F102" s="47"/>
      <c r="G102" s="48"/>
      <c r="H102" s="15"/>
      <c r="I102" s="104" t="str">
        <f t="shared" si="5"/>
        <v/>
      </c>
    </row>
    <row r="103" spans="1:9" x14ac:dyDescent="0.25">
      <c r="A103" s="44"/>
      <c r="B103" s="40" t="e">
        <f t="shared" si="6"/>
        <v>#N/A</v>
      </c>
      <c r="C103" s="45" t="b">
        <f>IF(AND(ISBLANK(Instructions!F$26),ISBLANK(Instructions!F$27)),IF(AND(A103&gt;=Instructions!F$8,A103&lt;=Instructions!F$12),TRUE,FALSE),IF(AND(ISBLANK(Instructions!F$26),A103&lt;=Instructions!F$27,A103&gt;=Instructions!F$8),TRUE,IF(AND(ISBLANK(Instructions!F$27),A103&gt;=Instructions!F$26,A103&lt;=Instructions!F$12),TRUE,IF(AND(A103&gt;=Instructions!F$26,A103&lt;=Instructions!F$27),TRUE,FALSE))))</f>
        <v>0</v>
      </c>
      <c r="D103" s="15"/>
      <c r="E103" s="46"/>
      <c r="F103" s="47"/>
      <c r="G103" s="48"/>
      <c r="H103" s="15"/>
      <c r="I103" s="104" t="str">
        <f t="shared" si="5"/>
        <v/>
      </c>
    </row>
    <row r="104" spans="1:9" x14ac:dyDescent="0.25">
      <c r="A104" s="44"/>
      <c r="B104" s="40" t="e">
        <f t="shared" si="6"/>
        <v>#N/A</v>
      </c>
      <c r="C104" s="45" t="b">
        <f>IF(AND(ISBLANK(Instructions!F$26),ISBLANK(Instructions!F$27)),IF(AND(A104&gt;=Instructions!F$8,A104&lt;=Instructions!F$12),TRUE,FALSE),IF(AND(ISBLANK(Instructions!F$26),A104&lt;=Instructions!F$27,A104&gt;=Instructions!F$8),TRUE,IF(AND(ISBLANK(Instructions!F$27),A104&gt;=Instructions!F$26,A104&lt;=Instructions!F$12),TRUE,IF(AND(A104&gt;=Instructions!F$26,A104&lt;=Instructions!F$27),TRUE,FALSE))))</f>
        <v>0</v>
      </c>
      <c r="D104" s="15"/>
      <c r="E104" s="46"/>
      <c r="F104" s="47"/>
      <c r="G104" s="48"/>
      <c r="H104" s="15"/>
      <c r="I104" s="104" t="str">
        <f t="shared" si="5"/>
        <v/>
      </c>
    </row>
    <row r="105" spans="1:9" x14ac:dyDescent="0.25">
      <c r="A105" s="44"/>
      <c r="B105" s="40" t="e">
        <f t="shared" si="6"/>
        <v>#N/A</v>
      </c>
      <c r="C105" s="45" t="b">
        <f>IF(AND(ISBLANK(Instructions!F$26),ISBLANK(Instructions!F$27)),IF(AND(A105&gt;=Instructions!F$8,A105&lt;=Instructions!F$12),TRUE,FALSE),IF(AND(ISBLANK(Instructions!F$26),A105&lt;=Instructions!F$27,A105&gt;=Instructions!F$8),TRUE,IF(AND(ISBLANK(Instructions!F$27),A105&gt;=Instructions!F$26,A105&lt;=Instructions!F$12),TRUE,IF(AND(A105&gt;=Instructions!F$26,A105&lt;=Instructions!F$27),TRUE,FALSE))))</f>
        <v>0</v>
      </c>
      <c r="D105" s="15"/>
      <c r="E105" s="46"/>
      <c r="F105" s="47"/>
      <c r="G105" s="48"/>
      <c r="H105" s="15"/>
      <c r="I105" s="104" t="str">
        <f t="shared" si="5"/>
        <v/>
      </c>
    </row>
    <row r="106" spans="1:9" x14ac:dyDescent="0.25">
      <c r="A106" s="44"/>
      <c r="B106" s="40" t="e">
        <f t="shared" si="6"/>
        <v>#N/A</v>
      </c>
      <c r="C106" s="45" t="b">
        <f>IF(AND(ISBLANK(Instructions!F$26),ISBLANK(Instructions!F$27)),IF(AND(A106&gt;=Instructions!F$8,A106&lt;=Instructions!F$12),TRUE,FALSE),IF(AND(ISBLANK(Instructions!F$26),A106&lt;=Instructions!F$27,A106&gt;=Instructions!F$8),TRUE,IF(AND(ISBLANK(Instructions!F$27),A106&gt;=Instructions!F$26,A106&lt;=Instructions!F$12),TRUE,IF(AND(A106&gt;=Instructions!F$26,A106&lt;=Instructions!F$27),TRUE,FALSE))))</f>
        <v>0</v>
      </c>
      <c r="D106" s="15"/>
      <c r="E106" s="46"/>
      <c r="F106" s="47"/>
      <c r="G106" s="48"/>
      <c r="H106" s="15"/>
      <c r="I106" s="104" t="str">
        <f t="shared" si="5"/>
        <v/>
      </c>
    </row>
    <row r="107" spans="1:9" x14ac:dyDescent="0.25">
      <c r="A107" s="44"/>
      <c r="B107" s="40" t="e">
        <f t="shared" si="6"/>
        <v>#N/A</v>
      </c>
      <c r="C107" s="45" t="b">
        <f>IF(AND(ISBLANK(Instructions!F$26),ISBLANK(Instructions!F$27)),IF(AND(A107&gt;=Instructions!F$8,A107&lt;=Instructions!F$12),TRUE,FALSE),IF(AND(ISBLANK(Instructions!F$26),A107&lt;=Instructions!F$27,A107&gt;=Instructions!F$8),TRUE,IF(AND(ISBLANK(Instructions!F$27),A107&gt;=Instructions!F$26,A107&lt;=Instructions!F$12),TRUE,IF(AND(A107&gt;=Instructions!F$26,A107&lt;=Instructions!F$27),TRUE,FALSE))))</f>
        <v>0</v>
      </c>
      <c r="D107" s="15"/>
      <c r="E107" s="46"/>
      <c r="F107" s="47"/>
      <c r="G107" s="48"/>
      <c r="H107" s="15"/>
      <c r="I107" s="104" t="str">
        <f t="shared" si="5"/>
        <v/>
      </c>
    </row>
    <row r="108" spans="1:9" x14ac:dyDescent="0.25">
      <c r="A108" s="44"/>
      <c r="B108" s="40" t="e">
        <f t="shared" si="6"/>
        <v>#N/A</v>
      </c>
      <c r="C108" s="45" t="b">
        <f>IF(AND(ISBLANK(Instructions!F$26),ISBLANK(Instructions!F$27)),IF(AND(A108&gt;=Instructions!F$8,A108&lt;=Instructions!F$12),TRUE,FALSE),IF(AND(ISBLANK(Instructions!F$26),A108&lt;=Instructions!F$27,A108&gt;=Instructions!F$8),TRUE,IF(AND(ISBLANK(Instructions!F$27),A108&gt;=Instructions!F$26,A108&lt;=Instructions!F$12),TRUE,IF(AND(A108&gt;=Instructions!F$26,A108&lt;=Instructions!F$27),TRUE,FALSE))))</f>
        <v>0</v>
      </c>
      <c r="D108" s="15"/>
      <c r="E108" s="46"/>
      <c r="F108" s="47"/>
      <c r="G108" s="48"/>
      <c r="H108" s="15"/>
      <c r="I108" s="104" t="str">
        <f t="shared" si="5"/>
        <v/>
      </c>
    </row>
    <row r="109" spans="1:9" x14ac:dyDescent="0.25">
      <c r="A109" s="44"/>
      <c r="B109" s="40" t="e">
        <f t="shared" si="6"/>
        <v>#N/A</v>
      </c>
      <c r="C109" s="45" t="b">
        <f>IF(AND(ISBLANK(Instructions!F$26),ISBLANK(Instructions!F$27)),IF(AND(A109&gt;=Instructions!F$8,A109&lt;=Instructions!F$12),TRUE,FALSE),IF(AND(ISBLANK(Instructions!F$26),A109&lt;=Instructions!F$27,A109&gt;=Instructions!F$8),TRUE,IF(AND(ISBLANK(Instructions!F$27),A109&gt;=Instructions!F$26,A109&lt;=Instructions!F$12),TRUE,IF(AND(A109&gt;=Instructions!F$26,A109&lt;=Instructions!F$27),TRUE,FALSE))))</f>
        <v>0</v>
      </c>
      <c r="D109" s="15"/>
      <c r="E109" s="46"/>
      <c r="F109" s="47"/>
      <c r="G109" s="48"/>
      <c r="H109" s="15"/>
      <c r="I109" s="104" t="str">
        <f t="shared" ref="I109:I140" si="7">IF(OR(D109="",E109=""),"",I108 +IF(COUNTIF(Dépenses,D109)&gt;0,-E109,E109))</f>
        <v/>
      </c>
    </row>
    <row r="110" spans="1:9" x14ac:dyDescent="0.25">
      <c r="A110" s="44"/>
      <c r="B110" s="40" t="e">
        <f t="shared" si="6"/>
        <v>#N/A</v>
      </c>
      <c r="C110" s="45" t="b">
        <f>IF(AND(ISBLANK(Instructions!F$26),ISBLANK(Instructions!F$27)),IF(AND(A110&gt;=Instructions!F$8,A110&lt;=Instructions!F$12),TRUE,FALSE),IF(AND(ISBLANK(Instructions!F$26),A110&lt;=Instructions!F$27,A110&gt;=Instructions!F$8),TRUE,IF(AND(ISBLANK(Instructions!F$27),A110&gt;=Instructions!F$26,A110&lt;=Instructions!F$12),TRUE,IF(AND(A110&gt;=Instructions!F$26,A110&lt;=Instructions!F$27),TRUE,FALSE))))</f>
        <v>0</v>
      </c>
      <c r="D110" s="15"/>
      <c r="E110" s="46"/>
      <c r="F110" s="47"/>
      <c r="G110" s="48"/>
      <c r="H110" s="15"/>
      <c r="I110" s="104" t="str">
        <f t="shared" si="7"/>
        <v/>
      </c>
    </row>
    <row r="111" spans="1:9" x14ac:dyDescent="0.25">
      <c r="A111" s="44"/>
      <c r="B111" s="40" t="e">
        <f t="shared" si="6"/>
        <v>#N/A</v>
      </c>
      <c r="C111" s="45" t="b">
        <f>IF(AND(ISBLANK(Instructions!F$26),ISBLANK(Instructions!F$27)),IF(AND(A111&gt;=Instructions!F$8,A111&lt;=Instructions!F$12),TRUE,FALSE),IF(AND(ISBLANK(Instructions!F$26),A111&lt;=Instructions!F$27,A111&gt;=Instructions!F$8),TRUE,IF(AND(ISBLANK(Instructions!F$27),A111&gt;=Instructions!F$26,A111&lt;=Instructions!F$12),TRUE,IF(AND(A111&gt;=Instructions!F$26,A111&lt;=Instructions!F$27),TRUE,FALSE))))</f>
        <v>0</v>
      </c>
      <c r="D111" s="15"/>
      <c r="E111" s="46"/>
      <c r="F111" s="47"/>
      <c r="G111" s="48"/>
      <c r="H111" s="15"/>
      <c r="I111" s="104" t="str">
        <f t="shared" si="7"/>
        <v/>
      </c>
    </row>
    <row r="112" spans="1:9" x14ac:dyDescent="0.25">
      <c r="A112" s="44"/>
      <c r="B112" s="40" t="e">
        <f t="shared" si="6"/>
        <v>#N/A</v>
      </c>
      <c r="C112" s="45" t="b">
        <f>IF(AND(ISBLANK(Instructions!F$26),ISBLANK(Instructions!F$27)),IF(AND(A112&gt;=Instructions!F$8,A112&lt;=Instructions!F$12),TRUE,FALSE),IF(AND(ISBLANK(Instructions!F$26),A112&lt;=Instructions!F$27,A112&gt;=Instructions!F$8),TRUE,IF(AND(ISBLANK(Instructions!F$27),A112&gt;=Instructions!F$26,A112&lt;=Instructions!F$12),TRUE,IF(AND(A112&gt;=Instructions!F$26,A112&lt;=Instructions!F$27),TRUE,FALSE))))</f>
        <v>0</v>
      </c>
      <c r="D112" s="15"/>
      <c r="E112" s="46"/>
      <c r="F112" s="47"/>
      <c r="G112" s="48"/>
      <c r="H112" s="15"/>
      <c r="I112" s="104" t="str">
        <f t="shared" si="7"/>
        <v/>
      </c>
    </row>
    <row r="113" spans="1:9" x14ac:dyDescent="0.25">
      <c r="A113" s="44"/>
      <c r="B113" s="40" t="e">
        <f t="shared" si="6"/>
        <v>#N/A</v>
      </c>
      <c r="C113" s="45" t="b">
        <f>IF(AND(ISBLANK(Instructions!F$26),ISBLANK(Instructions!F$27)),IF(AND(A113&gt;=Instructions!F$8,A113&lt;=Instructions!F$12),TRUE,FALSE),IF(AND(ISBLANK(Instructions!F$26),A113&lt;=Instructions!F$27,A113&gt;=Instructions!F$8),TRUE,IF(AND(ISBLANK(Instructions!F$27),A113&gt;=Instructions!F$26,A113&lt;=Instructions!F$12),TRUE,IF(AND(A113&gt;=Instructions!F$26,A113&lt;=Instructions!F$27),TRUE,FALSE))))</f>
        <v>0</v>
      </c>
      <c r="D113" s="15"/>
      <c r="E113" s="46"/>
      <c r="F113" s="47"/>
      <c r="G113" s="48"/>
      <c r="H113" s="15"/>
      <c r="I113" s="104" t="str">
        <f t="shared" si="7"/>
        <v/>
      </c>
    </row>
    <row r="114" spans="1:9" x14ac:dyDescent="0.25">
      <c r="A114" s="44"/>
      <c r="B114" s="40" t="e">
        <f t="shared" si="6"/>
        <v>#N/A</v>
      </c>
      <c r="C114" s="45" t="b">
        <f>IF(AND(ISBLANK(Instructions!F$26),ISBLANK(Instructions!F$27)),IF(AND(A114&gt;=Instructions!F$8,A114&lt;=Instructions!F$12),TRUE,FALSE),IF(AND(ISBLANK(Instructions!F$26),A114&lt;=Instructions!F$27,A114&gt;=Instructions!F$8),TRUE,IF(AND(ISBLANK(Instructions!F$27),A114&gt;=Instructions!F$26,A114&lt;=Instructions!F$12),TRUE,IF(AND(A114&gt;=Instructions!F$26,A114&lt;=Instructions!F$27),TRUE,FALSE))))</f>
        <v>0</v>
      </c>
      <c r="D114" s="15"/>
      <c r="E114" s="46"/>
      <c r="F114" s="47"/>
      <c r="G114" s="48"/>
      <c r="H114" s="15"/>
      <c r="I114" s="104" t="str">
        <f t="shared" si="7"/>
        <v/>
      </c>
    </row>
    <row r="115" spans="1:9" x14ac:dyDescent="0.25">
      <c r="A115" s="44"/>
      <c r="B115" s="40" t="e">
        <f t="shared" si="6"/>
        <v>#N/A</v>
      </c>
      <c r="C115" s="45" t="b">
        <f>IF(AND(ISBLANK(Instructions!F$26),ISBLANK(Instructions!F$27)),IF(AND(A115&gt;=Instructions!F$8,A115&lt;=Instructions!F$12),TRUE,FALSE),IF(AND(ISBLANK(Instructions!F$26),A115&lt;=Instructions!F$27,A115&gt;=Instructions!F$8),TRUE,IF(AND(ISBLANK(Instructions!F$27),A115&gt;=Instructions!F$26,A115&lt;=Instructions!F$12),TRUE,IF(AND(A115&gt;=Instructions!F$26,A115&lt;=Instructions!F$27),TRUE,FALSE))))</f>
        <v>0</v>
      </c>
      <c r="D115" s="15"/>
      <c r="E115" s="46"/>
      <c r="F115" s="47"/>
      <c r="G115" s="48"/>
      <c r="H115" s="15"/>
      <c r="I115" s="104" t="str">
        <f t="shared" si="7"/>
        <v/>
      </c>
    </row>
    <row r="116" spans="1:9" x14ac:dyDescent="0.25">
      <c r="A116" s="44"/>
      <c r="B116" s="40" t="e">
        <f t="shared" si="6"/>
        <v>#N/A</v>
      </c>
      <c r="C116" s="45" t="b">
        <f>IF(AND(ISBLANK(Instructions!F$26),ISBLANK(Instructions!F$27)),IF(AND(A116&gt;=Instructions!F$8,A116&lt;=Instructions!F$12),TRUE,FALSE),IF(AND(ISBLANK(Instructions!F$26),A116&lt;=Instructions!F$27,A116&gt;=Instructions!F$8),TRUE,IF(AND(ISBLANK(Instructions!F$27),A116&gt;=Instructions!F$26,A116&lt;=Instructions!F$12),TRUE,IF(AND(A116&gt;=Instructions!F$26,A116&lt;=Instructions!F$27),TRUE,FALSE))))</f>
        <v>0</v>
      </c>
      <c r="D116" s="15"/>
      <c r="E116" s="46"/>
      <c r="F116" s="47"/>
      <c r="G116" s="48"/>
      <c r="H116" s="15"/>
      <c r="I116" s="104" t="str">
        <f t="shared" si="7"/>
        <v/>
      </c>
    </row>
    <row r="117" spans="1:9" x14ac:dyDescent="0.25">
      <c r="A117" s="44"/>
      <c r="B117" s="40" t="e">
        <f t="shared" si="6"/>
        <v>#N/A</v>
      </c>
      <c r="C117" s="45" t="b">
        <f>IF(AND(ISBLANK(Instructions!F$26),ISBLANK(Instructions!F$27)),IF(AND(A117&gt;=Instructions!F$8,A117&lt;=Instructions!F$12),TRUE,FALSE),IF(AND(ISBLANK(Instructions!F$26),A117&lt;=Instructions!F$27,A117&gt;=Instructions!F$8),TRUE,IF(AND(ISBLANK(Instructions!F$27),A117&gt;=Instructions!F$26,A117&lt;=Instructions!F$12),TRUE,IF(AND(A117&gt;=Instructions!F$26,A117&lt;=Instructions!F$27),TRUE,FALSE))))</f>
        <v>0</v>
      </c>
      <c r="D117" s="15"/>
      <c r="E117" s="46"/>
      <c r="F117" s="47"/>
      <c r="G117" s="48"/>
      <c r="H117" s="15"/>
      <c r="I117" s="104" t="str">
        <f t="shared" si="7"/>
        <v/>
      </c>
    </row>
    <row r="118" spans="1:9" x14ac:dyDescent="0.25">
      <c r="A118" s="44"/>
      <c r="B118" s="40" t="e">
        <f t="shared" si="6"/>
        <v>#N/A</v>
      </c>
      <c r="C118" s="45" t="b">
        <f>IF(AND(ISBLANK(Instructions!F$26),ISBLANK(Instructions!F$27)),IF(AND(A118&gt;=Instructions!F$8,A118&lt;=Instructions!F$12),TRUE,FALSE),IF(AND(ISBLANK(Instructions!F$26),A118&lt;=Instructions!F$27,A118&gt;=Instructions!F$8),TRUE,IF(AND(ISBLANK(Instructions!F$27),A118&gt;=Instructions!F$26,A118&lt;=Instructions!F$12),TRUE,IF(AND(A118&gt;=Instructions!F$26,A118&lt;=Instructions!F$27),TRUE,FALSE))))</f>
        <v>0</v>
      </c>
      <c r="D118" s="15"/>
      <c r="E118" s="46"/>
      <c r="F118" s="47"/>
      <c r="G118" s="48"/>
      <c r="H118" s="15"/>
      <c r="I118" s="104" t="str">
        <f t="shared" si="7"/>
        <v/>
      </c>
    </row>
    <row r="119" spans="1:9" x14ac:dyDescent="0.25">
      <c r="A119" s="44"/>
      <c r="B119" s="40" t="e">
        <f t="shared" si="6"/>
        <v>#N/A</v>
      </c>
      <c r="C119" s="45" t="b">
        <f>IF(AND(ISBLANK(Instructions!F$26),ISBLANK(Instructions!F$27)),IF(AND(A119&gt;=Instructions!F$8,A119&lt;=Instructions!F$12),TRUE,FALSE),IF(AND(ISBLANK(Instructions!F$26),A119&lt;=Instructions!F$27,A119&gt;=Instructions!F$8),TRUE,IF(AND(ISBLANK(Instructions!F$27),A119&gt;=Instructions!F$26,A119&lt;=Instructions!F$12),TRUE,IF(AND(A119&gt;=Instructions!F$26,A119&lt;=Instructions!F$27),TRUE,FALSE))))</f>
        <v>0</v>
      </c>
      <c r="D119" s="15"/>
      <c r="E119" s="46"/>
      <c r="F119" s="47"/>
      <c r="G119" s="48"/>
      <c r="H119" s="15"/>
      <c r="I119" s="104" t="str">
        <f t="shared" si="7"/>
        <v/>
      </c>
    </row>
    <row r="120" spans="1:9" x14ac:dyDescent="0.25">
      <c r="A120" s="44"/>
      <c r="B120" s="40" t="e">
        <f t="shared" si="6"/>
        <v>#N/A</v>
      </c>
      <c r="C120" s="45" t="b">
        <f>IF(AND(ISBLANK(Instructions!F$26),ISBLANK(Instructions!F$27)),IF(AND(A120&gt;=Instructions!F$8,A120&lt;=Instructions!F$12),TRUE,FALSE),IF(AND(ISBLANK(Instructions!F$26),A120&lt;=Instructions!F$27,A120&gt;=Instructions!F$8),TRUE,IF(AND(ISBLANK(Instructions!F$27),A120&gt;=Instructions!F$26,A120&lt;=Instructions!F$12),TRUE,IF(AND(A120&gt;=Instructions!F$26,A120&lt;=Instructions!F$27),TRUE,FALSE))))</f>
        <v>0</v>
      </c>
      <c r="D120" s="15"/>
      <c r="E120" s="46"/>
      <c r="F120" s="47"/>
      <c r="G120" s="48"/>
      <c r="H120" s="15"/>
      <c r="I120" s="104" t="str">
        <f t="shared" si="7"/>
        <v/>
      </c>
    </row>
    <row r="121" spans="1:9" x14ac:dyDescent="0.25">
      <c r="A121" s="44"/>
      <c r="B121" s="40" t="e">
        <f t="shared" si="6"/>
        <v>#N/A</v>
      </c>
      <c r="C121" s="45" t="b">
        <f>IF(AND(ISBLANK(Instructions!F$26),ISBLANK(Instructions!F$27)),IF(AND(A121&gt;=Instructions!F$8,A121&lt;=Instructions!F$12),TRUE,FALSE),IF(AND(ISBLANK(Instructions!F$26),A121&lt;=Instructions!F$27,A121&gt;=Instructions!F$8),TRUE,IF(AND(ISBLANK(Instructions!F$27),A121&gt;=Instructions!F$26,A121&lt;=Instructions!F$12),TRUE,IF(AND(A121&gt;=Instructions!F$26,A121&lt;=Instructions!F$27),TRUE,FALSE))))</f>
        <v>0</v>
      </c>
      <c r="D121" s="15"/>
      <c r="E121" s="46"/>
      <c r="F121" s="47"/>
      <c r="G121" s="48"/>
      <c r="H121" s="15"/>
      <c r="I121" s="104" t="str">
        <f t="shared" si="7"/>
        <v/>
      </c>
    </row>
    <row r="122" spans="1:9" x14ac:dyDescent="0.25">
      <c r="A122" s="44"/>
      <c r="B122" s="40" t="e">
        <f t="shared" si="6"/>
        <v>#N/A</v>
      </c>
      <c r="C122" s="45" t="b">
        <f>IF(AND(ISBLANK(Instructions!F$26),ISBLANK(Instructions!F$27)),IF(AND(A122&gt;=Instructions!F$8,A122&lt;=Instructions!F$12),TRUE,FALSE),IF(AND(ISBLANK(Instructions!F$26),A122&lt;=Instructions!F$27,A122&gt;=Instructions!F$8),TRUE,IF(AND(ISBLANK(Instructions!F$27),A122&gt;=Instructions!F$26,A122&lt;=Instructions!F$12),TRUE,IF(AND(A122&gt;=Instructions!F$26,A122&lt;=Instructions!F$27),TRUE,FALSE))))</f>
        <v>0</v>
      </c>
      <c r="D122" s="15"/>
      <c r="E122" s="46"/>
      <c r="F122" s="47"/>
      <c r="G122" s="48"/>
      <c r="H122" s="15"/>
      <c r="I122" s="104" t="str">
        <f t="shared" si="7"/>
        <v/>
      </c>
    </row>
    <row r="123" spans="1:9" x14ac:dyDescent="0.25">
      <c r="A123" s="44"/>
      <c r="B123" s="40" t="e">
        <f t="shared" si="6"/>
        <v>#N/A</v>
      </c>
      <c r="C123" s="45" t="b">
        <f>IF(AND(ISBLANK(Instructions!F$26),ISBLANK(Instructions!F$27)),IF(AND(A123&gt;=Instructions!F$8,A123&lt;=Instructions!F$12),TRUE,FALSE),IF(AND(ISBLANK(Instructions!F$26),A123&lt;=Instructions!F$27,A123&gt;=Instructions!F$8),TRUE,IF(AND(ISBLANK(Instructions!F$27),A123&gt;=Instructions!F$26,A123&lt;=Instructions!F$12),TRUE,IF(AND(A123&gt;=Instructions!F$26,A123&lt;=Instructions!F$27),TRUE,FALSE))))</f>
        <v>0</v>
      </c>
      <c r="D123" s="15"/>
      <c r="E123" s="46"/>
      <c r="F123" s="47"/>
      <c r="G123" s="48"/>
      <c r="H123" s="15"/>
      <c r="I123" s="104" t="str">
        <f t="shared" si="7"/>
        <v/>
      </c>
    </row>
    <row r="124" spans="1:9" x14ac:dyDescent="0.25">
      <c r="A124" s="44"/>
      <c r="B124" s="40" t="e">
        <f t="shared" si="6"/>
        <v>#N/A</v>
      </c>
      <c r="C124" s="45" t="b">
        <f>IF(AND(ISBLANK(Instructions!F$26),ISBLANK(Instructions!F$27)),IF(AND(A124&gt;=Instructions!F$8,A124&lt;=Instructions!F$12),TRUE,FALSE),IF(AND(ISBLANK(Instructions!F$26),A124&lt;=Instructions!F$27,A124&gt;=Instructions!F$8),TRUE,IF(AND(ISBLANK(Instructions!F$27),A124&gt;=Instructions!F$26,A124&lt;=Instructions!F$12),TRUE,IF(AND(A124&gt;=Instructions!F$26,A124&lt;=Instructions!F$27),TRUE,FALSE))))</f>
        <v>0</v>
      </c>
      <c r="D124" s="15"/>
      <c r="E124" s="46"/>
      <c r="F124" s="47"/>
      <c r="G124" s="48"/>
      <c r="H124" s="15"/>
      <c r="I124" s="104" t="str">
        <f t="shared" si="7"/>
        <v/>
      </c>
    </row>
    <row r="125" spans="1:9" x14ac:dyDescent="0.25">
      <c r="A125" s="44"/>
      <c r="B125" s="40" t="e">
        <f t="shared" si="6"/>
        <v>#N/A</v>
      </c>
      <c r="C125" s="45" t="b">
        <f>IF(AND(ISBLANK(Instructions!F$26),ISBLANK(Instructions!F$27)),IF(AND(A125&gt;=Instructions!F$8,A125&lt;=Instructions!F$12),TRUE,FALSE),IF(AND(ISBLANK(Instructions!F$26),A125&lt;=Instructions!F$27,A125&gt;=Instructions!F$8),TRUE,IF(AND(ISBLANK(Instructions!F$27),A125&gt;=Instructions!F$26,A125&lt;=Instructions!F$12),TRUE,IF(AND(A125&gt;=Instructions!F$26,A125&lt;=Instructions!F$27),TRUE,FALSE))))</f>
        <v>0</v>
      </c>
      <c r="D125" s="15"/>
      <c r="E125" s="46"/>
      <c r="F125" s="47"/>
      <c r="G125" s="48"/>
      <c r="H125" s="15"/>
      <c r="I125" s="104" t="str">
        <f t="shared" si="7"/>
        <v/>
      </c>
    </row>
    <row r="126" spans="1:9" x14ac:dyDescent="0.25">
      <c r="A126" s="44"/>
      <c r="B126" s="40" t="e">
        <f t="shared" si="6"/>
        <v>#N/A</v>
      </c>
      <c r="C126" s="45" t="b">
        <f>IF(AND(ISBLANK(Instructions!F$26),ISBLANK(Instructions!F$27)),IF(AND(A126&gt;=Instructions!F$8,A126&lt;=Instructions!F$12),TRUE,FALSE),IF(AND(ISBLANK(Instructions!F$26),A126&lt;=Instructions!F$27,A126&gt;=Instructions!F$8),TRUE,IF(AND(ISBLANK(Instructions!F$27),A126&gt;=Instructions!F$26,A126&lt;=Instructions!F$12),TRUE,IF(AND(A126&gt;=Instructions!F$26,A126&lt;=Instructions!F$27),TRUE,FALSE))))</f>
        <v>0</v>
      </c>
      <c r="D126" s="15"/>
      <c r="E126" s="46"/>
      <c r="F126" s="47"/>
      <c r="G126" s="48"/>
      <c r="H126" s="15"/>
      <c r="I126" s="104" t="str">
        <f t="shared" si="7"/>
        <v/>
      </c>
    </row>
    <row r="127" spans="1:9" x14ac:dyDescent="0.25">
      <c r="A127" s="44"/>
      <c r="B127" s="40" t="e">
        <f t="shared" si="6"/>
        <v>#N/A</v>
      </c>
      <c r="C127" s="45" t="b">
        <f>IF(AND(ISBLANK(Instructions!F$26),ISBLANK(Instructions!F$27)),IF(AND(A127&gt;=Instructions!F$8,A127&lt;=Instructions!F$12),TRUE,FALSE),IF(AND(ISBLANK(Instructions!F$26),A127&lt;=Instructions!F$27,A127&gt;=Instructions!F$8),TRUE,IF(AND(ISBLANK(Instructions!F$27),A127&gt;=Instructions!F$26,A127&lt;=Instructions!F$12),TRUE,IF(AND(A127&gt;=Instructions!F$26,A127&lt;=Instructions!F$27),TRUE,FALSE))))</f>
        <v>0</v>
      </c>
      <c r="D127" s="15"/>
      <c r="E127" s="46"/>
      <c r="F127" s="47"/>
      <c r="G127" s="48"/>
      <c r="H127" s="15"/>
      <c r="I127" s="104" t="str">
        <f t="shared" si="7"/>
        <v/>
      </c>
    </row>
    <row r="128" spans="1:9" x14ac:dyDescent="0.25">
      <c r="A128" s="44"/>
      <c r="B128" s="40" t="e">
        <f t="shared" si="6"/>
        <v>#N/A</v>
      </c>
      <c r="C128" s="45" t="b">
        <f>IF(AND(ISBLANK(Instructions!F$26),ISBLANK(Instructions!F$27)),IF(AND(A128&gt;=Instructions!F$8,A128&lt;=Instructions!F$12),TRUE,FALSE),IF(AND(ISBLANK(Instructions!F$26),A128&lt;=Instructions!F$27,A128&gt;=Instructions!F$8),TRUE,IF(AND(ISBLANK(Instructions!F$27),A128&gt;=Instructions!F$26,A128&lt;=Instructions!F$12),TRUE,IF(AND(A128&gt;=Instructions!F$26,A128&lt;=Instructions!F$27),TRUE,FALSE))))</f>
        <v>0</v>
      </c>
      <c r="D128" s="15"/>
      <c r="E128" s="46"/>
      <c r="F128" s="47"/>
      <c r="G128" s="48"/>
      <c r="H128" s="15"/>
      <c r="I128" s="104" t="str">
        <f t="shared" si="7"/>
        <v/>
      </c>
    </row>
    <row r="129" spans="1:9" x14ac:dyDescent="0.25">
      <c r="A129" s="44"/>
      <c r="B129" s="40" t="e">
        <f t="shared" si="6"/>
        <v>#N/A</v>
      </c>
      <c r="C129" s="45" t="b">
        <f>IF(AND(ISBLANK(Instructions!F$26),ISBLANK(Instructions!F$27)),IF(AND(A129&gt;=Instructions!F$8,A129&lt;=Instructions!F$12),TRUE,FALSE),IF(AND(ISBLANK(Instructions!F$26),A129&lt;=Instructions!F$27,A129&gt;=Instructions!F$8),TRUE,IF(AND(ISBLANK(Instructions!F$27),A129&gt;=Instructions!F$26,A129&lt;=Instructions!F$12),TRUE,IF(AND(A129&gt;=Instructions!F$26,A129&lt;=Instructions!F$27),TRUE,FALSE))))</f>
        <v>0</v>
      </c>
      <c r="D129" s="15"/>
      <c r="E129" s="46"/>
      <c r="F129" s="47"/>
      <c r="G129" s="48"/>
      <c r="H129" s="15"/>
      <c r="I129" s="104" t="str">
        <f t="shared" si="7"/>
        <v/>
      </c>
    </row>
    <row r="130" spans="1:9" x14ac:dyDescent="0.25">
      <c r="A130" s="44"/>
      <c r="B130" s="40" t="e">
        <f t="shared" si="6"/>
        <v>#N/A</v>
      </c>
      <c r="C130" s="45" t="b">
        <f>IF(AND(ISBLANK(Instructions!F$26),ISBLANK(Instructions!F$27)),IF(AND(A130&gt;=Instructions!F$8,A130&lt;=Instructions!F$12),TRUE,FALSE),IF(AND(ISBLANK(Instructions!F$26),A130&lt;=Instructions!F$27,A130&gt;=Instructions!F$8),TRUE,IF(AND(ISBLANK(Instructions!F$27),A130&gt;=Instructions!F$26,A130&lt;=Instructions!F$12),TRUE,IF(AND(A130&gt;=Instructions!F$26,A130&lt;=Instructions!F$27),TRUE,FALSE))))</f>
        <v>0</v>
      </c>
      <c r="D130" s="15"/>
      <c r="E130" s="46"/>
      <c r="F130" s="47"/>
      <c r="G130" s="48"/>
      <c r="H130" s="15"/>
      <c r="I130" s="104" t="str">
        <f t="shared" si="7"/>
        <v/>
      </c>
    </row>
    <row r="131" spans="1:9" x14ac:dyDescent="0.25">
      <c r="A131" s="44"/>
      <c r="B131" s="40" t="e">
        <f t="shared" si="6"/>
        <v>#N/A</v>
      </c>
      <c r="C131" s="45" t="b">
        <f>IF(AND(ISBLANK(Instructions!F$26),ISBLANK(Instructions!F$27)),IF(AND(A131&gt;=Instructions!F$8,A131&lt;=Instructions!F$12),TRUE,FALSE),IF(AND(ISBLANK(Instructions!F$26),A131&lt;=Instructions!F$27,A131&gt;=Instructions!F$8),TRUE,IF(AND(ISBLANK(Instructions!F$27),A131&gt;=Instructions!F$26,A131&lt;=Instructions!F$12),TRUE,IF(AND(A131&gt;=Instructions!F$26,A131&lt;=Instructions!F$27),TRUE,FALSE))))</f>
        <v>0</v>
      </c>
      <c r="D131" s="15"/>
      <c r="E131" s="46"/>
      <c r="F131" s="47"/>
      <c r="G131" s="48"/>
      <c r="H131" s="15"/>
      <c r="I131" s="104" t="str">
        <f t="shared" si="7"/>
        <v/>
      </c>
    </row>
    <row r="132" spans="1:9" x14ac:dyDescent="0.25">
      <c r="A132" s="44"/>
      <c r="B132" s="40" t="e">
        <f t="shared" ref="B132:B172" si="8">VLOOKUP(D132,ListeComptes,3,FALSE)</f>
        <v>#N/A</v>
      </c>
      <c r="C132" s="45" t="b">
        <f>IF(AND(ISBLANK(Instructions!F$26),ISBLANK(Instructions!F$27)),IF(AND(A132&gt;=Instructions!F$8,A132&lt;=Instructions!F$12),TRUE,FALSE),IF(AND(ISBLANK(Instructions!F$26),A132&lt;=Instructions!F$27,A132&gt;=Instructions!F$8),TRUE,IF(AND(ISBLANK(Instructions!F$27),A132&gt;=Instructions!F$26,A132&lt;=Instructions!F$12),TRUE,IF(AND(A132&gt;=Instructions!F$26,A132&lt;=Instructions!F$27),TRUE,FALSE))))</f>
        <v>0</v>
      </c>
      <c r="D132" s="15"/>
      <c r="E132" s="46"/>
      <c r="F132" s="47"/>
      <c r="G132" s="48"/>
      <c r="H132" s="15"/>
      <c r="I132" s="104" t="str">
        <f t="shared" si="7"/>
        <v/>
      </c>
    </row>
    <row r="133" spans="1:9" x14ac:dyDescent="0.25">
      <c r="A133" s="44"/>
      <c r="B133" s="40" t="e">
        <f t="shared" si="8"/>
        <v>#N/A</v>
      </c>
      <c r="C133" s="45" t="b">
        <f>IF(AND(ISBLANK(Instructions!F$26),ISBLANK(Instructions!F$27)),IF(AND(A133&gt;=Instructions!F$8,A133&lt;=Instructions!F$12),TRUE,FALSE),IF(AND(ISBLANK(Instructions!F$26),A133&lt;=Instructions!F$27,A133&gt;=Instructions!F$8),TRUE,IF(AND(ISBLANK(Instructions!F$27),A133&gt;=Instructions!F$26,A133&lt;=Instructions!F$12),TRUE,IF(AND(A133&gt;=Instructions!F$26,A133&lt;=Instructions!F$27),TRUE,FALSE))))</f>
        <v>0</v>
      </c>
      <c r="D133" s="15"/>
      <c r="E133" s="46"/>
      <c r="F133" s="47"/>
      <c r="G133" s="48"/>
      <c r="H133" s="15"/>
      <c r="I133" s="104" t="str">
        <f t="shared" si="7"/>
        <v/>
      </c>
    </row>
    <row r="134" spans="1:9" x14ac:dyDescent="0.25">
      <c r="A134" s="44"/>
      <c r="B134" s="40" t="e">
        <f t="shared" si="8"/>
        <v>#N/A</v>
      </c>
      <c r="C134" s="45" t="b">
        <f>IF(AND(ISBLANK(Instructions!F$26),ISBLANK(Instructions!F$27)),IF(AND(A134&gt;=Instructions!F$8,A134&lt;=Instructions!F$12),TRUE,FALSE),IF(AND(ISBLANK(Instructions!F$26),A134&lt;=Instructions!F$27,A134&gt;=Instructions!F$8),TRUE,IF(AND(ISBLANK(Instructions!F$27),A134&gt;=Instructions!F$26,A134&lt;=Instructions!F$12),TRUE,IF(AND(A134&gt;=Instructions!F$26,A134&lt;=Instructions!F$27),TRUE,FALSE))))</f>
        <v>0</v>
      </c>
      <c r="D134" s="15"/>
      <c r="E134" s="46"/>
      <c r="F134" s="47"/>
      <c r="G134" s="48"/>
      <c r="H134" s="15"/>
      <c r="I134" s="104" t="str">
        <f t="shared" si="7"/>
        <v/>
      </c>
    </row>
    <row r="135" spans="1:9" x14ac:dyDescent="0.25">
      <c r="A135" s="44"/>
      <c r="B135" s="40" t="e">
        <f t="shared" si="8"/>
        <v>#N/A</v>
      </c>
      <c r="C135" s="45" t="b">
        <f>IF(AND(ISBLANK(Instructions!F$26),ISBLANK(Instructions!F$27)),IF(AND(A135&gt;=Instructions!F$8,A135&lt;=Instructions!F$12),TRUE,FALSE),IF(AND(ISBLANK(Instructions!F$26),A135&lt;=Instructions!F$27,A135&gt;=Instructions!F$8),TRUE,IF(AND(ISBLANK(Instructions!F$27),A135&gt;=Instructions!F$26,A135&lt;=Instructions!F$12),TRUE,IF(AND(A135&gt;=Instructions!F$26,A135&lt;=Instructions!F$27),TRUE,FALSE))))</f>
        <v>0</v>
      </c>
      <c r="D135" s="15"/>
      <c r="E135" s="46"/>
      <c r="F135" s="47"/>
      <c r="G135" s="48"/>
      <c r="H135" s="15"/>
      <c r="I135" s="104" t="str">
        <f t="shared" si="7"/>
        <v/>
      </c>
    </row>
    <row r="136" spans="1:9" x14ac:dyDescent="0.25">
      <c r="A136" s="44"/>
      <c r="B136" s="40" t="e">
        <f t="shared" si="8"/>
        <v>#N/A</v>
      </c>
      <c r="C136" s="45" t="b">
        <f>IF(AND(ISBLANK(Instructions!F$26),ISBLANK(Instructions!F$27)),IF(AND(A136&gt;=Instructions!F$8,A136&lt;=Instructions!F$12),TRUE,FALSE),IF(AND(ISBLANK(Instructions!F$26),A136&lt;=Instructions!F$27,A136&gt;=Instructions!F$8),TRUE,IF(AND(ISBLANK(Instructions!F$27),A136&gt;=Instructions!F$26,A136&lt;=Instructions!F$12),TRUE,IF(AND(A136&gt;=Instructions!F$26,A136&lt;=Instructions!F$27),TRUE,FALSE))))</f>
        <v>0</v>
      </c>
      <c r="D136" s="15"/>
      <c r="E136" s="46"/>
      <c r="F136" s="47"/>
      <c r="G136" s="48"/>
      <c r="H136" s="15"/>
      <c r="I136" s="104" t="str">
        <f t="shared" si="7"/>
        <v/>
      </c>
    </row>
    <row r="137" spans="1:9" x14ac:dyDescent="0.25">
      <c r="A137" s="44"/>
      <c r="B137" s="40" t="e">
        <f t="shared" si="8"/>
        <v>#N/A</v>
      </c>
      <c r="C137" s="45" t="b">
        <f>IF(AND(ISBLANK(Instructions!F$26),ISBLANK(Instructions!F$27)),IF(AND(A137&gt;=Instructions!F$8,A137&lt;=Instructions!F$12),TRUE,FALSE),IF(AND(ISBLANK(Instructions!F$26),A137&lt;=Instructions!F$27,A137&gt;=Instructions!F$8),TRUE,IF(AND(ISBLANK(Instructions!F$27),A137&gt;=Instructions!F$26,A137&lt;=Instructions!F$12),TRUE,IF(AND(A137&gt;=Instructions!F$26,A137&lt;=Instructions!F$27),TRUE,FALSE))))</f>
        <v>0</v>
      </c>
      <c r="D137" s="15"/>
      <c r="E137" s="46"/>
      <c r="F137" s="47"/>
      <c r="G137" s="48"/>
      <c r="H137" s="15"/>
      <c r="I137" s="104" t="str">
        <f t="shared" si="7"/>
        <v/>
      </c>
    </row>
    <row r="138" spans="1:9" x14ac:dyDescent="0.25">
      <c r="A138" s="44"/>
      <c r="B138" s="40" t="e">
        <f t="shared" si="8"/>
        <v>#N/A</v>
      </c>
      <c r="C138" s="45" t="b">
        <f>IF(AND(ISBLANK(Instructions!F$26),ISBLANK(Instructions!F$27)),IF(AND(A138&gt;=Instructions!F$8,A138&lt;=Instructions!F$12),TRUE,FALSE),IF(AND(ISBLANK(Instructions!F$26),A138&lt;=Instructions!F$27,A138&gt;=Instructions!F$8),TRUE,IF(AND(ISBLANK(Instructions!F$27),A138&gt;=Instructions!F$26,A138&lt;=Instructions!F$12),TRUE,IF(AND(A138&gt;=Instructions!F$26,A138&lt;=Instructions!F$27),TRUE,FALSE))))</f>
        <v>0</v>
      </c>
      <c r="D138" s="15"/>
      <c r="E138" s="46"/>
      <c r="F138" s="47"/>
      <c r="G138" s="48"/>
      <c r="H138" s="15"/>
      <c r="I138" s="104" t="str">
        <f t="shared" si="7"/>
        <v/>
      </c>
    </row>
    <row r="139" spans="1:9" x14ac:dyDescent="0.25">
      <c r="A139" s="44"/>
      <c r="B139" s="40" t="e">
        <f t="shared" si="8"/>
        <v>#N/A</v>
      </c>
      <c r="C139" s="45" t="b">
        <f>IF(AND(ISBLANK(Instructions!F$26),ISBLANK(Instructions!F$27)),IF(AND(A139&gt;=Instructions!F$8,A139&lt;=Instructions!F$12),TRUE,FALSE),IF(AND(ISBLANK(Instructions!F$26),A139&lt;=Instructions!F$27,A139&gt;=Instructions!F$8),TRUE,IF(AND(ISBLANK(Instructions!F$27),A139&gt;=Instructions!F$26,A139&lt;=Instructions!F$12),TRUE,IF(AND(A139&gt;=Instructions!F$26,A139&lt;=Instructions!F$27),TRUE,FALSE))))</f>
        <v>0</v>
      </c>
      <c r="D139" s="15"/>
      <c r="E139" s="46"/>
      <c r="F139" s="47"/>
      <c r="G139" s="48"/>
      <c r="H139" s="15"/>
      <c r="I139" s="104" t="str">
        <f t="shared" si="7"/>
        <v/>
      </c>
    </row>
    <row r="140" spans="1:9" x14ac:dyDescent="0.25">
      <c r="A140" s="44"/>
      <c r="B140" s="40" t="e">
        <f t="shared" si="8"/>
        <v>#N/A</v>
      </c>
      <c r="C140" s="45" t="b">
        <f>IF(AND(ISBLANK(Instructions!F$26),ISBLANK(Instructions!F$27)),IF(AND(A140&gt;=Instructions!F$8,A140&lt;=Instructions!F$12),TRUE,FALSE),IF(AND(ISBLANK(Instructions!F$26),A140&lt;=Instructions!F$27,A140&gt;=Instructions!F$8),TRUE,IF(AND(ISBLANK(Instructions!F$27),A140&gt;=Instructions!F$26,A140&lt;=Instructions!F$12),TRUE,IF(AND(A140&gt;=Instructions!F$26,A140&lt;=Instructions!F$27),TRUE,FALSE))))</f>
        <v>0</v>
      </c>
      <c r="D140" s="15"/>
      <c r="E140" s="46"/>
      <c r="F140" s="47"/>
      <c r="G140" s="48"/>
      <c r="H140" s="15"/>
      <c r="I140" s="104" t="str">
        <f t="shared" si="7"/>
        <v/>
      </c>
    </row>
    <row r="141" spans="1:9" x14ac:dyDescent="0.25">
      <c r="A141" s="44"/>
      <c r="B141" s="40" t="e">
        <f t="shared" si="8"/>
        <v>#N/A</v>
      </c>
      <c r="C141" s="45" t="b">
        <f>IF(AND(ISBLANK(Instructions!F$26),ISBLANK(Instructions!F$27)),IF(AND(A141&gt;=Instructions!F$8,A141&lt;=Instructions!F$12),TRUE,FALSE),IF(AND(ISBLANK(Instructions!F$26),A141&lt;=Instructions!F$27,A141&gt;=Instructions!F$8),TRUE,IF(AND(ISBLANK(Instructions!F$27),A141&gt;=Instructions!F$26,A141&lt;=Instructions!F$12),TRUE,IF(AND(A141&gt;=Instructions!F$26,A141&lt;=Instructions!F$27),TRUE,FALSE))))</f>
        <v>0</v>
      </c>
      <c r="D141" s="15"/>
      <c r="E141" s="46"/>
      <c r="F141" s="47"/>
      <c r="G141" s="48"/>
      <c r="H141" s="15"/>
      <c r="I141" s="104" t="str">
        <f t="shared" ref="I141:I172" si="9">IF(OR(D141="",E141=""),"",I140 +IF(COUNTIF(Dépenses,D141)&gt;0,-E141,E141))</f>
        <v/>
      </c>
    </row>
    <row r="142" spans="1:9" x14ac:dyDescent="0.25">
      <c r="A142" s="44"/>
      <c r="B142" s="40" t="e">
        <f t="shared" si="8"/>
        <v>#N/A</v>
      </c>
      <c r="C142" s="45" t="b">
        <f>IF(AND(ISBLANK(Instructions!F$26),ISBLANK(Instructions!F$27)),IF(AND(A142&gt;=Instructions!F$8,A142&lt;=Instructions!F$12),TRUE,FALSE),IF(AND(ISBLANK(Instructions!F$26),A142&lt;=Instructions!F$27,A142&gt;=Instructions!F$8),TRUE,IF(AND(ISBLANK(Instructions!F$27),A142&gt;=Instructions!F$26,A142&lt;=Instructions!F$12),TRUE,IF(AND(A142&gt;=Instructions!F$26,A142&lt;=Instructions!F$27),TRUE,FALSE))))</f>
        <v>0</v>
      </c>
      <c r="D142" s="15"/>
      <c r="E142" s="46"/>
      <c r="F142" s="47"/>
      <c r="G142" s="48"/>
      <c r="H142" s="15"/>
      <c r="I142" s="104" t="str">
        <f t="shared" si="9"/>
        <v/>
      </c>
    </row>
    <row r="143" spans="1:9" x14ac:dyDescent="0.25">
      <c r="A143" s="44"/>
      <c r="B143" s="40" t="e">
        <f t="shared" si="8"/>
        <v>#N/A</v>
      </c>
      <c r="C143" s="45" t="b">
        <f>IF(AND(ISBLANK(Instructions!F$26),ISBLANK(Instructions!F$27)),IF(AND(A143&gt;=Instructions!F$8,A143&lt;=Instructions!F$12),TRUE,FALSE),IF(AND(ISBLANK(Instructions!F$26),A143&lt;=Instructions!F$27,A143&gt;=Instructions!F$8),TRUE,IF(AND(ISBLANK(Instructions!F$27),A143&gt;=Instructions!F$26,A143&lt;=Instructions!F$12),TRUE,IF(AND(A143&gt;=Instructions!F$26,A143&lt;=Instructions!F$27),TRUE,FALSE))))</f>
        <v>0</v>
      </c>
      <c r="D143" s="15"/>
      <c r="E143" s="46"/>
      <c r="F143" s="47"/>
      <c r="G143" s="48"/>
      <c r="H143" s="15"/>
      <c r="I143" s="104" t="str">
        <f t="shared" si="9"/>
        <v/>
      </c>
    </row>
    <row r="144" spans="1:9" x14ac:dyDescent="0.25">
      <c r="A144" s="44"/>
      <c r="B144" s="40" t="e">
        <f t="shared" si="8"/>
        <v>#N/A</v>
      </c>
      <c r="C144" s="45" t="b">
        <f>IF(AND(ISBLANK(Instructions!F$26),ISBLANK(Instructions!F$27)),IF(AND(A144&gt;=Instructions!F$8,A144&lt;=Instructions!F$12),TRUE,FALSE),IF(AND(ISBLANK(Instructions!F$26),A144&lt;=Instructions!F$27,A144&gt;=Instructions!F$8),TRUE,IF(AND(ISBLANK(Instructions!F$27),A144&gt;=Instructions!F$26,A144&lt;=Instructions!F$12),TRUE,IF(AND(A144&gt;=Instructions!F$26,A144&lt;=Instructions!F$27),TRUE,FALSE))))</f>
        <v>0</v>
      </c>
      <c r="D144" s="15"/>
      <c r="E144" s="46"/>
      <c r="F144" s="47"/>
      <c r="G144" s="48"/>
      <c r="H144" s="15"/>
      <c r="I144" s="104" t="str">
        <f t="shared" si="9"/>
        <v/>
      </c>
    </row>
    <row r="145" spans="1:9" x14ac:dyDescent="0.25">
      <c r="A145" s="44"/>
      <c r="B145" s="40" t="e">
        <f t="shared" si="8"/>
        <v>#N/A</v>
      </c>
      <c r="C145" s="45" t="b">
        <f>IF(AND(ISBLANK(Instructions!F$26),ISBLANK(Instructions!F$27)),IF(AND(A145&gt;=Instructions!F$8,A145&lt;=Instructions!F$12),TRUE,FALSE),IF(AND(ISBLANK(Instructions!F$26),A145&lt;=Instructions!F$27,A145&gt;=Instructions!F$8),TRUE,IF(AND(ISBLANK(Instructions!F$27),A145&gt;=Instructions!F$26,A145&lt;=Instructions!F$12),TRUE,IF(AND(A145&gt;=Instructions!F$26,A145&lt;=Instructions!F$27),TRUE,FALSE))))</f>
        <v>0</v>
      </c>
      <c r="D145" s="15"/>
      <c r="E145" s="46"/>
      <c r="F145" s="47"/>
      <c r="G145" s="48"/>
      <c r="H145" s="15"/>
      <c r="I145" s="104" t="str">
        <f t="shared" si="9"/>
        <v/>
      </c>
    </row>
    <row r="146" spans="1:9" x14ac:dyDescent="0.25">
      <c r="A146" s="44"/>
      <c r="B146" s="40" t="e">
        <f t="shared" si="8"/>
        <v>#N/A</v>
      </c>
      <c r="C146" s="45" t="b">
        <f>IF(AND(ISBLANK(Instructions!F$26),ISBLANK(Instructions!F$27)),IF(AND(A146&gt;=Instructions!F$8,A146&lt;=Instructions!F$12),TRUE,FALSE),IF(AND(ISBLANK(Instructions!F$26),A146&lt;=Instructions!F$27,A146&gt;=Instructions!F$8),TRUE,IF(AND(ISBLANK(Instructions!F$27),A146&gt;=Instructions!F$26,A146&lt;=Instructions!F$12),TRUE,IF(AND(A146&gt;=Instructions!F$26,A146&lt;=Instructions!F$27),TRUE,FALSE))))</f>
        <v>0</v>
      </c>
      <c r="D146" s="15"/>
      <c r="E146" s="46"/>
      <c r="F146" s="47"/>
      <c r="G146" s="48"/>
      <c r="H146" s="15"/>
      <c r="I146" s="104" t="str">
        <f t="shared" si="9"/>
        <v/>
      </c>
    </row>
    <row r="147" spans="1:9" x14ac:dyDescent="0.25">
      <c r="A147" s="44"/>
      <c r="B147" s="40" t="e">
        <f t="shared" si="8"/>
        <v>#N/A</v>
      </c>
      <c r="C147" s="45" t="b">
        <f>IF(AND(ISBLANK(Instructions!F$26),ISBLANK(Instructions!F$27)),IF(AND(A147&gt;=Instructions!F$8,A147&lt;=Instructions!F$12),TRUE,FALSE),IF(AND(ISBLANK(Instructions!F$26),A147&lt;=Instructions!F$27,A147&gt;=Instructions!F$8),TRUE,IF(AND(ISBLANK(Instructions!F$27),A147&gt;=Instructions!F$26,A147&lt;=Instructions!F$12),TRUE,IF(AND(A147&gt;=Instructions!F$26,A147&lt;=Instructions!F$27),TRUE,FALSE))))</f>
        <v>0</v>
      </c>
      <c r="D147" s="15"/>
      <c r="E147" s="46"/>
      <c r="F147" s="47"/>
      <c r="G147" s="48"/>
      <c r="H147" s="15"/>
      <c r="I147" s="104" t="str">
        <f t="shared" si="9"/>
        <v/>
      </c>
    </row>
    <row r="148" spans="1:9" x14ac:dyDescent="0.25">
      <c r="A148" s="44"/>
      <c r="B148" s="40" t="e">
        <f t="shared" si="8"/>
        <v>#N/A</v>
      </c>
      <c r="C148" s="45" t="b">
        <f>IF(AND(ISBLANK(Instructions!F$26),ISBLANK(Instructions!F$27)),IF(AND(A148&gt;=Instructions!F$8,A148&lt;=Instructions!F$12),TRUE,FALSE),IF(AND(ISBLANK(Instructions!F$26),A148&lt;=Instructions!F$27,A148&gt;=Instructions!F$8),TRUE,IF(AND(ISBLANK(Instructions!F$27),A148&gt;=Instructions!F$26,A148&lt;=Instructions!F$12),TRUE,IF(AND(A148&gt;=Instructions!F$26,A148&lt;=Instructions!F$27),TRUE,FALSE))))</f>
        <v>0</v>
      </c>
      <c r="D148" s="15"/>
      <c r="E148" s="46"/>
      <c r="F148" s="47"/>
      <c r="G148" s="48"/>
      <c r="H148" s="15"/>
      <c r="I148" s="104" t="str">
        <f t="shared" si="9"/>
        <v/>
      </c>
    </row>
    <row r="149" spans="1:9" x14ac:dyDescent="0.25">
      <c r="A149" s="44"/>
      <c r="B149" s="40" t="e">
        <f t="shared" si="8"/>
        <v>#N/A</v>
      </c>
      <c r="C149" s="45" t="b">
        <f>IF(AND(ISBLANK(Instructions!F$26),ISBLANK(Instructions!F$27)),IF(AND(A149&gt;=Instructions!F$8,A149&lt;=Instructions!F$12),TRUE,FALSE),IF(AND(ISBLANK(Instructions!F$26),A149&lt;=Instructions!F$27,A149&gt;=Instructions!F$8),TRUE,IF(AND(ISBLANK(Instructions!F$27),A149&gt;=Instructions!F$26,A149&lt;=Instructions!F$12),TRUE,IF(AND(A149&gt;=Instructions!F$26,A149&lt;=Instructions!F$27),TRUE,FALSE))))</f>
        <v>0</v>
      </c>
      <c r="D149" s="15"/>
      <c r="E149" s="46"/>
      <c r="F149" s="47"/>
      <c r="G149" s="48"/>
      <c r="H149" s="15"/>
      <c r="I149" s="104" t="str">
        <f t="shared" si="9"/>
        <v/>
      </c>
    </row>
    <row r="150" spans="1:9" x14ac:dyDescent="0.25">
      <c r="A150" s="44"/>
      <c r="B150" s="40" t="e">
        <f t="shared" si="8"/>
        <v>#N/A</v>
      </c>
      <c r="C150" s="45" t="b">
        <f>IF(AND(ISBLANK(Instructions!F$26),ISBLANK(Instructions!F$27)),IF(AND(A150&gt;=Instructions!F$8,A150&lt;=Instructions!F$12),TRUE,FALSE),IF(AND(ISBLANK(Instructions!F$26),A150&lt;=Instructions!F$27,A150&gt;=Instructions!F$8),TRUE,IF(AND(ISBLANK(Instructions!F$27),A150&gt;=Instructions!F$26,A150&lt;=Instructions!F$12),TRUE,IF(AND(A150&gt;=Instructions!F$26,A150&lt;=Instructions!F$27),TRUE,FALSE))))</f>
        <v>0</v>
      </c>
      <c r="D150" s="15"/>
      <c r="E150" s="46"/>
      <c r="F150" s="47"/>
      <c r="G150" s="48"/>
      <c r="H150" s="15"/>
      <c r="I150" s="104" t="str">
        <f t="shared" si="9"/>
        <v/>
      </c>
    </row>
    <row r="151" spans="1:9" x14ac:dyDescent="0.25">
      <c r="A151" s="44"/>
      <c r="B151" s="40" t="e">
        <f t="shared" si="8"/>
        <v>#N/A</v>
      </c>
      <c r="C151" s="45" t="b">
        <f>IF(AND(ISBLANK(Instructions!F$26),ISBLANK(Instructions!F$27)),IF(AND(A151&gt;=Instructions!F$8,A151&lt;=Instructions!F$12),TRUE,FALSE),IF(AND(ISBLANK(Instructions!F$26),A151&lt;=Instructions!F$27,A151&gt;=Instructions!F$8),TRUE,IF(AND(ISBLANK(Instructions!F$27),A151&gt;=Instructions!F$26,A151&lt;=Instructions!F$12),TRUE,IF(AND(A151&gt;=Instructions!F$26,A151&lt;=Instructions!F$27),TRUE,FALSE))))</f>
        <v>0</v>
      </c>
      <c r="D151" s="15"/>
      <c r="E151" s="46"/>
      <c r="F151" s="47"/>
      <c r="G151" s="48"/>
      <c r="H151" s="15"/>
      <c r="I151" s="104" t="str">
        <f t="shared" si="9"/>
        <v/>
      </c>
    </row>
    <row r="152" spans="1:9" x14ac:dyDescent="0.25">
      <c r="A152" s="44"/>
      <c r="B152" s="40" t="e">
        <f t="shared" si="8"/>
        <v>#N/A</v>
      </c>
      <c r="C152" s="45" t="b">
        <f>IF(AND(ISBLANK(Instructions!F$26),ISBLANK(Instructions!F$27)),IF(AND(A152&gt;=Instructions!F$8,A152&lt;=Instructions!F$12),TRUE,FALSE),IF(AND(ISBLANK(Instructions!F$26),A152&lt;=Instructions!F$27,A152&gt;=Instructions!F$8),TRUE,IF(AND(ISBLANK(Instructions!F$27),A152&gt;=Instructions!F$26,A152&lt;=Instructions!F$12),TRUE,IF(AND(A152&gt;=Instructions!F$26,A152&lt;=Instructions!F$27),TRUE,FALSE))))</f>
        <v>0</v>
      </c>
      <c r="D152" s="15"/>
      <c r="E152" s="46"/>
      <c r="F152" s="47"/>
      <c r="G152" s="48"/>
      <c r="H152" s="15"/>
      <c r="I152" s="104" t="str">
        <f t="shared" si="9"/>
        <v/>
      </c>
    </row>
    <row r="153" spans="1:9" x14ac:dyDescent="0.25">
      <c r="A153" s="44"/>
      <c r="B153" s="40" t="e">
        <f t="shared" si="8"/>
        <v>#N/A</v>
      </c>
      <c r="C153" s="45" t="b">
        <f>IF(AND(ISBLANK(Instructions!F$26),ISBLANK(Instructions!F$27)),IF(AND(A153&gt;=Instructions!F$8,A153&lt;=Instructions!F$12),TRUE,FALSE),IF(AND(ISBLANK(Instructions!F$26),A153&lt;=Instructions!F$27,A153&gt;=Instructions!F$8),TRUE,IF(AND(ISBLANK(Instructions!F$27),A153&gt;=Instructions!F$26,A153&lt;=Instructions!F$12),TRUE,IF(AND(A153&gt;=Instructions!F$26,A153&lt;=Instructions!F$27),TRUE,FALSE))))</f>
        <v>0</v>
      </c>
      <c r="D153" s="15"/>
      <c r="E153" s="46"/>
      <c r="F153" s="47"/>
      <c r="G153" s="48"/>
      <c r="H153" s="15"/>
      <c r="I153" s="104" t="str">
        <f t="shared" si="9"/>
        <v/>
      </c>
    </row>
    <row r="154" spans="1:9" x14ac:dyDescent="0.25">
      <c r="A154" s="44"/>
      <c r="B154" s="40" t="e">
        <f t="shared" si="8"/>
        <v>#N/A</v>
      </c>
      <c r="C154" s="45" t="b">
        <f>IF(AND(ISBLANK(Instructions!F$26),ISBLANK(Instructions!F$27)),IF(AND(A154&gt;=Instructions!F$8,A154&lt;=Instructions!F$12),TRUE,FALSE),IF(AND(ISBLANK(Instructions!F$26),A154&lt;=Instructions!F$27,A154&gt;=Instructions!F$8),TRUE,IF(AND(ISBLANK(Instructions!F$27),A154&gt;=Instructions!F$26,A154&lt;=Instructions!F$12),TRUE,IF(AND(A154&gt;=Instructions!F$26,A154&lt;=Instructions!F$27),TRUE,FALSE))))</f>
        <v>0</v>
      </c>
      <c r="D154" s="15"/>
      <c r="E154" s="46"/>
      <c r="F154" s="47"/>
      <c r="G154" s="48"/>
      <c r="H154" s="15"/>
      <c r="I154" s="104" t="str">
        <f t="shared" si="9"/>
        <v/>
      </c>
    </row>
    <row r="155" spans="1:9" x14ac:dyDescent="0.25">
      <c r="A155" s="44"/>
      <c r="B155" s="40" t="e">
        <f t="shared" si="8"/>
        <v>#N/A</v>
      </c>
      <c r="C155" s="45" t="b">
        <f>IF(AND(ISBLANK(Instructions!F$26),ISBLANK(Instructions!F$27)),IF(AND(A155&gt;=Instructions!F$8,A155&lt;=Instructions!F$12),TRUE,FALSE),IF(AND(ISBLANK(Instructions!F$26),A155&lt;=Instructions!F$27,A155&gt;=Instructions!F$8),TRUE,IF(AND(ISBLANK(Instructions!F$27),A155&gt;=Instructions!F$26,A155&lt;=Instructions!F$12),TRUE,IF(AND(A155&gt;=Instructions!F$26,A155&lt;=Instructions!F$27),TRUE,FALSE))))</f>
        <v>0</v>
      </c>
      <c r="D155" s="15"/>
      <c r="E155" s="46"/>
      <c r="F155" s="47"/>
      <c r="G155" s="48"/>
      <c r="H155" s="15"/>
      <c r="I155" s="104" t="str">
        <f t="shared" si="9"/>
        <v/>
      </c>
    </row>
    <row r="156" spans="1:9" x14ac:dyDescent="0.25">
      <c r="A156" s="44"/>
      <c r="B156" s="40" t="e">
        <f t="shared" si="8"/>
        <v>#N/A</v>
      </c>
      <c r="C156" s="45" t="b">
        <f>IF(AND(ISBLANK(Instructions!F$26),ISBLANK(Instructions!F$27)),IF(AND(A156&gt;=Instructions!F$8,A156&lt;=Instructions!F$12),TRUE,FALSE),IF(AND(ISBLANK(Instructions!F$26),A156&lt;=Instructions!F$27,A156&gt;=Instructions!F$8),TRUE,IF(AND(ISBLANK(Instructions!F$27),A156&gt;=Instructions!F$26,A156&lt;=Instructions!F$12),TRUE,IF(AND(A156&gt;=Instructions!F$26,A156&lt;=Instructions!F$27),TRUE,FALSE))))</f>
        <v>0</v>
      </c>
      <c r="D156" s="15"/>
      <c r="E156" s="46"/>
      <c r="F156" s="47"/>
      <c r="G156" s="48"/>
      <c r="H156" s="15"/>
      <c r="I156" s="104" t="str">
        <f t="shared" si="9"/>
        <v/>
      </c>
    </row>
    <row r="157" spans="1:9" x14ac:dyDescent="0.25">
      <c r="A157" s="44"/>
      <c r="B157" s="40" t="e">
        <f t="shared" si="8"/>
        <v>#N/A</v>
      </c>
      <c r="C157" s="45" t="b">
        <f>IF(AND(ISBLANK(Instructions!F$26),ISBLANK(Instructions!F$27)),IF(AND(A157&gt;=Instructions!F$8,A157&lt;=Instructions!F$12),TRUE,FALSE),IF(AND(ISBLANK(Instructions!F$26),A157&lt;=Instructions!F$27,A157&gt;=Instructions!F$8),TRUE,IF(AND(ISBLANK(Instructions!F$27),A157&gt;=Instructions!F$26,A157&lt;=Instructions!F$12),TRUE,IF(AND(A157&gt;=Instructions!F$26,A157&lt;=Instructions!F$27),TRUE,FALSE))))</f>
        <v>0</v>
      </c>
      <c r="D157" s="15"/>
      <c r="E157" s="46"/>
      <c r="F157" s="47"/>
      <c r="G157" s="48"/>
      <c r="H157" s="15"/>
      <c r="I157" s="104" t="str">
        <f t="shared" si="9"/>
        <v/>
      </c>
    </row>
    <row r="158" spans="1:9" x14ac:dyDescent="0.25">
      <c r="A158" s="44"/>
      <c r="B158" s="40" t="e">
        <f t="shared" si="8"/>
        <v>#N/A</v>
      </c>
      <c r="C158" s="45" t="b">
        <f>IF(AND(ISBLANK(Instructions!F$26),ISBLANK(Instructions!F$27)),IF(AND(A158&gt;=Instructions!F$8,A158&lt;=Instructions!F$12),TRUE,FALSE),IF(AND(ISBLANK(Instructions!F$26),A158&lt;=Instructions!F$27,A158&gt;=Instructions!F$8),TRUE,IF(AND(ISBLANK(Instructions!F$27),A158&gt;=Instructions!F$26,A158&lt;=Instructions!F$12),TRUE,IF(AND(A158&gt;=Instructions!F$26,A158&lt;=Instructions!F$27),TRUE,FALSE))))</f>
        <v>0</v>
      </c>
      <c r="D158" s="15"/>
      <c r="E158" s="46"/>
      <c r="F158" s="47"/>
      <c r="G158" s="48"/>
      <c r="H158" s="15"/>
      <c r="I158" s="104" t="str">
        <f t="shared" si="9"/>
        <v/>
      </c>
    </row>
    <row r="159" spans="1:9" x14ac:dyDescent="0.25">
      <c r="A159" s="44"/>
      <c r="B159" s="40" t="e">
        <f t="shared" si="8"/>
        <v>#N/A</v>
      </c>
      <c r="C159" s="45" t="b">
        <f>IF(AND(ISBLANK(Instructions!F$26),ISBLANK(Instructions!F$27)),IF(AND(A159&gt;=Instructions!F$8,A159&lt;=Instructions!F$12),TRUE,FALSE),IF(AND(ISBLANK(Instructions!F$26),A159&lt;=Instructions!F$27,A159&gt;=Instructions!F$8),TRUE,IF(AND(ISBLANK(Instructions!F$27),A159&gt;=Instructions!F$26,A159&lt;=Instructions!F$12),TRUE,IF(AND(A159&gt;=Instructions!F$26,A159&lt;=Instructions!F$27),TRUE,FALSE))))</f>
        <v>0</v>
      </c>
      <c r="D159" s="15"/>
      <c r="E159" s="46"/>
      <c r="F159" s="47"/>
      <c r="G159" s="48"/>
      <c r="H159" s="15"/>
      <c r="I159" s="104" t="str">
        <f t="shared" si="9"/>
        <v/>
      </c>
    </row>
    <row r="160" spans="1:9" x14ac:dyDescent="0.25">
      <c r="A160" s="44"/>
      <c r="B160" s="40" t="e">
        <f t="shared" si="8"/>
        <v>#N/A</v>
      </c>
      <c r="C160" s="45" t="b">
        <f>IF(AND(ISBLANK(Instructions!F$26),ISBLANK(Instructions!F$27)),IF(AND(A160&gt;=Instructions!F$8,A160&lt;=Instructions!F$12),TRUE,FALSE),IF(AND(ISBLANK(Instructions!F$26),A160&lt;=Instructions!F$27,A160&gt;=Instructions!F$8),TRUE,IF(AND(ISBLANK(Instructions!F$27),A160&gt;=Instructions!F$26,A160&lt;=Instructions!F$12),TRUE,IF(AND(A160&gt;=Instructions!F$26,A160&lt;=Instructions!F$27),TRUE,FALSE))))</f>
        <v>0</v>
      </c>
      <c r="D160" s="15"/>
      <c r="E160" s="46"/>
      <c r="F160" s="47"/>
      <c r="G160" s="48"/>
      <c r="H160" s="15"/>
      <c r="I160" s="104" t="str">
        <f t="shared" si="9"/>
        <v/>
      </c>
    </row>
    <row r="161" spans="1:9" x14ac:dyDescent="0.25">
      <c r="A161" s="44"/>
      <c r="B161" s="40" t="e">
        <f t="shared" si="8"/>
        <v>#N/A</v>
      </c>
      <c r="C161" s="45" t="b">
        <f>IF(AND(ISBLANK(Instructions!F$26),ISBLANK(Instructions!F$27)),IF(AND(A161&gt;=Instructions!F$8,A161&lt;=Instructions!F$12),TRUE,FALSE),IF(AND(ISBLANK(Instructions!F$26),A161&lt;=Instructions!F$27,A161&gt;=Instructions!F$8),TRUE,IF(AND(ISBLANK(Instructions!F$27),A161&gt;=Instructions!F$26,A161&lt;=Instructions!F$12),TRUE,IF(AND(A161&gt;=Instructions!F$26,A161&lt;=Instructions!F$27),TRUE,FALSE))))</f>
        <v>0</v>
      </c>
      <c r="D161" s="15"/>
      <c r="E161" s="46"/>
      <c r="F161" s="47"/>
      <c r="G161" s="48"/>
      <c r="H161" s="15"/>
      <c r="I161" s="104" t="str">
        <f t="shared" si="9"/>
        <v/>
      </c>
    </row>
    <row r="162" spans="1:9" x14ac:dyDescent="0.25">
      <c r="A162" s="44"/>
      <c r="B162" s="40" t="e">
        <f t="shared" si="8"/>
        <v>#N/A</v>
      </c>
      <c r="C162" s="45" t="b">
        <f>IF(AND(ISBLANK(Instructions!F$26),ISBLANK(Instructions!F$27)),IF(AND(A162&gt;=Instructions!F$8,A162&lt;=Instructions!F$12),TRUE,FALSE),IF(AND(ISBLANK(Instructions!F$26),A162&lt;=Instructions!F$27,A162&gt;=Instructions!F$8),TRUE,IF(AND(ISBLANK(Instructions!F$27),A162&gt;=Instructions!F$26,A162&lt;=Instructions!F$12),TRUE,IF(AND(A162&gt;=Instructions!F$26,A162&lt;=Instructions!F$27),TRUE,FALSE))))</f>
        <v>0</v>
      </c>
      <c r="D162" s="15"/>
      <c r="E162" s="46"/>
      <c r="F162" s="47"/>
      <c r="G162" s="48"/>
      <c r="H162" s="15"/>
      <c r="I162" s="104" t="str">
        <f t="shared" si="9"/>
        <v/>
      </c>
    </row>
    <row r="163" spans="1:9" x14ac:dyDescent="0.25">
      <c r="A163" s="44"/>
      <c r="B163" s="40" t="e">
        <f t="shared" si="8"/>
        <v>#N/A</v>
      </c>
      <c r="C163" s="45" t="b">
        <f>IF(AND(ISBLANK(Instructions!F$26),ISBLANK(Instructions!F$27)),IF(AND(A163&gt;=Instructions!F$8,A163&lt;=Instructions!F$12),TRUE,FALSE),IF(AND(ISBLANK(Instructions!F$26),A163&lt;=Instructions!F$27,A163&gt;=Instructions!F$8),TRUE,IF(AND(ISBLANK(Instructions!F$27),A163&gt;=Instructions!F$26,A163&lt;=Instructions!F$12),TRUE,IF(AND(A163&gt;=Instructions!F$26,A163&lt;=Instructions!F$27),TRUE,FALSE))))</f>
        <v>0</v>
      </c>
      <c r="D163" s="15"/>
      <c r="E163" s="46"/>
      <c r="F163" s="47"/>
      <c r="G163" s="48"/>
      <c r="H163" s="15"/>
      <c r="I163" s="104" t="str">
        <f t="shared" si="9"/>
        <v/>
      </c>
    </row>
    <row r="164" spans="1:9" x14ac:dyDescent="0.25">
      <c r="A164" s="44"/>
      <c r="B164" s="40" t="e">
        <f t="shared" si="8"/>
        <v>#N/A</v>
      </c>
      <c r="C164" s="45" t="b">
        <f>IF(AND(ISBLANK(Instructions!F$26),ISBLANK(Instructions!F$27)),IF(AND(A164&gt;=Instructions!F$8,A164&lt;=Instructions!F$12),TRUE,FALSE),IF(AND(ISBLANK(Instructions!F$26),A164&lt;=Instructions!F$27,A164&gt;=Instructions!F$8),TRUE,IF(AND(ISBLANK(Instructions!F$27),A164&gt;=Instructions!F$26,A164&lt;=Instructions!F$12),TRUE,IF(AND(A164&gt;=Instructions!F$26,A164&lt;=Instructions!F$27),TRUE,FALSE))))</f>
        <v>0</v>
      </c>
      <c r="D164" s="15"/>
      <c r="E164" s="46"/>
      <c r="F164" s="47"/>
      <c r="G164" s="48"/>
      <c r="H164" s="15"/>
      <c r="I164" s="104" t="str">
        <f t="shared" si="9"/>
        <v/>
      </c>
    </row>
    <row r="165" spans="1:9" x14ac:dyDescent="0.25">
      <c r="A165" s="44"/>
      <c r="B165" s="40" t="e">
        <f t="shared" si="8"/>
        <v>#N/A</v>
      </c>
      <c r="C165" s="45" t="b">
        <f>IF(AND(ISBLANK(Instructions!F$26),ISBLANK(Instructions!F$27)),IF(AND(A165&gt;=Instructions!F$8,A165&lt;=Instructions!F$12),TRUE,FALSE),IF(AND(ISBLANK(Instructions!F$26),A165&lt;=Instructions!F$27,A165&gt;=Instructions!F$8),TRUE,IF(AND(ISBLANK(Instructions!F$27),A165&gt;=Instructions!F$26,A165&lt;=Instructions!F$12),TRUE,IF(AND(A165&gt;=Instructions!F$26,A165&lt;=Instructions!F$27),TRUE,FALSE))))</f>
        <v>0</v>
      </c>
      <c r="D165" s="15"/>
      <c r="E165" s="46"/>
      <c r="F165" s="47"/>
      <c r="G165" s="48"/>
      <c r="H165" s="15"/>
      <c r="I165" s="104" t="str">
        <f t="shared" si="9"/>
        <v/>
      </c>
    </row>
    <row r="166" spans="1:9" x14ac:dyDescent="0.25">
      <c r="A166" s="44"/>
      <c r="B166" s="40" t="e">
        <f t="shared" si="8"/>
        <v>#N/A</v>
      </c>
      <c r="C166" s="45" t="b">
        <f>IF(AND(ISBLANK(Instructions!F$26),ISBLANK(Instructions!F$27)),IF(AND(A166&gt;=Instructions!F$8,A166&lt;=Instructions!F$12),TRUE,FALSE),IF(AND(ISBLANK(Instructions!F$26),A166&lt;=Instructions!F$27,A166&gt;=Instructions!F$8),TRUE,IF(AND(ISBLANK(Instructions!F$27),A166&gt;=Instructions!F$26,A166&lt;=Instructions!F$12),TRUE,IF(AND(A166&gt;=Instructions!F$26,A166&lt;=Instructions!F$27),TRUE,FALSE))))</f>
        <v>0</v>
      </c>
      <c r="D166" s="15"/>
      <c r="E166" s="46"/>
      <c r="F166" s="47"/>
      <c r="G166" s="48"/>
      <c r="H166" s="15"/>
      <c r="I166" s="104" t="str">
        <f t="shared" si="9"/>
        <v/>
      </c>
    </row>
    <row r="167" spans="1:9" x14ac:dyDescent="0.25">
      <c r="A167" s="44"/>
      <c r="B167" s="40" t="e">
        <f t="shared" si="8"/>
        <v>#N/A</v>
      </c>
      <c r="C167" s="45" t="b">
        <f>IF(AND(ISBLANK(Instructions!F$26),ISBLANK(Instructions!F$27)),IF(AND(A167&gt;=Instructions!F$8,A167&lt;=Instructions!F$12),TRUE,FALSE),IF(AND(ISBLANK(Instructions!F$26),A167&lt;=Instructions!F$27,A167&gt;=Instructions!F$8),TRUE,IF(AND(ISBLANK(Instructions!F$27),A167&gt;=Instructions!F$26,A167&lt;=Instructions!F$12),TRUE,IF(AND(A167&gt;=Instructions!F$26,A167&lt;=Instructions!F$27),TRUE,FALSE))))</f>
        <v>0</v>
      </c>
      <c r="D167" s="15"/>
      <c r="E167" s="46"/>
      <c r="F167" s="47"/>
      <c r="G167" s="48"/>
      <c r="H167" s="15"/>
      <c r="I167" s="104" t="str">
        <f t="shared" si="9"/>
        <v/>
      </c>
    </row>
    <row r="168" spans="1:9" x14ac:dyDescent="0.25">
      <c r="A168" s="44"/>
      <c r="B168" s="40" t="e">
        <f t="shared" si="8"/>
        <v>#N/A</v>
      </c>
      <c r="C168" s="45" t="b">
        <f>IF(AND(ISBLANK(Instructions!F$26),ISBLANK(Instructions!F$27)),IF(AND(A168&gt;=Instructions!F$8,A168&lt;=Instructions!F$12),TRUE,FALSE),IF(AND(ISBLANK(Instructions!F$26),A168&lt;=Instructions!F$27,A168&gt;=Instructions!F$8),TRUE,IF(AND(ISBLANK(Instructions!F$27),A168&gt;=Instructions!F$26,A168&lt;=Instructions!F$12),TRUE,IF(AND(A168&gt;=Instructions!F$26,A168&lt;=Instructions!F$27),TRUE,FALSE))))</f>
        <v>0</v>
      </c>
      <c r="D168" s="15"/>
      <c r="E168" s="46"/>
      <c r="F168" s="47"/>
      <c r="G168" s="48"/>
      <c r="H168" s="15"/>
      <c r="I168" s="104" t="str">
        <f t="shared" si="9"/>
        <v/>
      </c>
    </row>
    <row r="169" spans="1:9" x14ac:dyDescent="0.25">
      <c r="A169" s="44"/>
      <c r="B169" s="40" t="e">
        <f t="shared" si="8"/>
        <v>#N/A</v>
      </c>
      <c r="C169" s="45" t="b">
        <f>IF(AND(ISBLANK(Instructions!F$26),ISBLANK(Instructions!F$27)),IF(AND(A169&gt;=Instructions!F$8,A169&lt;=Instructions!F$12),TRUE,FALSE),IF(AND(ISBLANK(Instructions!F$26),A169&lt;=Instructions!F$27,A169&gt;=Instructions!F$8),TRUE,IF(AND(ISBLANK(Instructions!F$27),A169&gt;=Instructions!F$26,A169&lt;=Instructions!F$12),TRUE,IF(AND(A169&gt;=Instructions!F$26,A169&lt;=Instructions!F$27),TRUE,FALSE))))</f>
        <v>0</v>
      </c>
      <c r="D169" s="15"/>
      <c r="E169" s="46"/>
      <c r="F169" s="47"/>
      <c r="G169" s="48"/>
      <c r="H169" s="15"/>
      <c r="I169" s="104" t="str">
        <f t="shared" si="9"/>
        <v/>
      </c>
    </row>
    <row r="170" spans="1:9" x14ac:dyDescent="0.25">
      <c r="A170" s="44"/>
      <c r="B170" s="40" t="e">
        <f t="shared" si="8"/>
        <v>#N/A</v>
      </c>
      <c r="C170" s="45" t="b">
        <f>IF(AND(ISBLANK(Instructions!F$26),ISBLANK(Instructions!F$27)),IF(AND(A170&gt;=Instructions!F$8,A170&lt;=Instructions!F$12),TRUE,FALSE),IF(AND(ISBLANK(Instructions!F$26),A170&lt;=Instructions!F$27,A170&gt;=Instructions!F$8),TRUE,IF(AND(ISBLANK(Instructions!F$27),A170&gt;=Instructions!F$26,A170&lt;=Instructions!F$12),TRUE,IF(AND(A170&gt;=Instructions!F$26,A170&lt;=Instructions!F$27),TRUE,FALSE))))</f>
        <v>0</v>
      </c>
      <c r="D170" s="15"/>
      <c r="E170" s="46"/>
      <c r="F170" s="47"/>
      <c r="G170" s="48"/>
      <c r="H170" s="15"/>
      <c r="I170" s="104" t="str">
        <f t="shared" si="9"/>
        <v/>
      </c>
    </row>
    <row r="171" spans="1:9" x14ac:dyDescent="0.25">
      <c r="A171" s="44"/>
      <c r="B171" s="40" t="e">
        <f t="shared" si="8"/>
        <v>#N/A</v>
      </c>
      <c r="C171" s="45" t="b">
        <f>IF(AND(ISBLANK(Instructions!F$26),ISBLANK(Instructions!F$27)),IF(AND(A171&gt;=Instructions!F$8,A171&lt;=Instructions!F$12),TRUE,FALSE),IF(AND(ISBLANK(Instructions!F$26),A171&lt;=Instructions!F$27,A171&gt;=Instructions!F$8),TRUE,IF(AND(ISBLANK(Instructions!F$27),A171&gt;=Instructions!F$26,A171&lt;=Instructions!F$12),TRUE,IF(AND(A171&gt;=Instructions!F$26,A171&lt;=Instructions!F$27),TRUE,FALSE))))</f>
        <v>0</v>
      </c>
      <c r="D171" s="15"/>
      <c r="E171" s="46"/>
      <c r="F171" s="47"/>
      <c r="G171" s="48"/>
      <c r="H171" s="15"/>
      <c r="I171" s="104" t="str">
        <f t="shared" si="9"/>
        <v/>
      </c>
    </row>
    <row r="172" spans="1:9" x14ac:dyDescent="0.25">
      <c r="A172" s="44"/>
      <c r="B172" s="40" t="e">
        <f t="shared" si="8"/>
        <v>#N/A</v>
      </c>
      <c r="C172" s="45" t="b">
        <f>IF(AND(ISBLANK(Instructions!F$26),ISBLANK(Instructions!F$27)),IF(AND(A172&gt;=Instructions!F$8,A172&lt;=Instructions!F$12),TRUE,FALSE),IF(AND(ISBLANK(Instructions!F$26),A172&lt;=Instructions!F$27,A172&gt;=Instructions!F$8),TRUE,IF(AND(ISBLANK(Instructions!F$27),A172&gt;=Instructions!F$26,A172&lt;=Instructions!F$12),TRUE,IF(AND(A172&gt;=Instructions!F$26,A172&lt;=Instructions!F$27),TRUE,FALSE))))</f>
        <v>0</v>
      </c>
      <c r="D172" s="15"/>
      <c r="E172" s="46"/>
      <c r="F172" s="47"/>
      <c r="G172" s="48"/>
      <c r="H172" s="15"/>
      <c r="I172" s="104" t="str">
        <f t="shared" si="9"/>
        <v/>
      </c>
    </row>
  </sheetData>
  <conditionalFormatting sqref="E6:F6">
    <cfRule type="expression" dxfId="2" priority="7">
      <formula>IF(E6&gt;0,TRUE)</formula>
    </cfRule>
  </conditionalFormatting>
  <conditionalFormatting sqref="E7:F172">
    <cfRule type="expression" dxfId="1" priority="28">
      <formula>IF(VLOOKUP(D7,Dépenses,1,FALSE)=D7,TRUE)</formula>
    </cfRule>
    <cfRule type="expression" dxfId="0" priority="29">
      <formula>IF(VLOOKUP(D7,Revenus,1,FALSE)=D7,TRUE)</formula>
    </cfRule>
  </conditionalFormatting>
  <dataValidations count="1">
    <dataValidation type="list" allowBlank="1" showInputMessage="1" showErrorMessage="1" sqref="D6:D34 D36:D172" xr:uid="{00000000-0002-0000-0100-000000000000}">
      <formula1>Comptes</formula1>
    </dataValidation>
  </dataValidations>
  <pageMargins left="0.25" right="0.25" top="0.75" bottom="0.75" header="0.3" footer="0.3"/>
  <pageSetup scale="96" fitToHeight="0" orientation="portrait" r:id="rId1"/>
  <headerFooter differentOddEven="1" differentFirst="1">
    <oddHeader>&amp;R&amp;"Aptos"&amp;10&amp;K000000 UNCLASSIFIED - NON CLASSIFIÉ&amp;1#_x000D_&amp;"Calibri"&amp;11&amp;K000000 </oddHeader>
    <oddFooter>&amp;C&amp;"-,Gras"&amp;12Page &amp;P</oddFooter>
    <evenHeader>&amp;R&amp;"Aptos"&amp;10&amp;K000000 UNCLASSIFIED - NON CLASSIFIÉ&amp;1#_x000D_&amp;"Calibri"&amp;11&amp;K000000 </evenHeader>
    <evenFooter>&amp;C&amp;"-,Gras"&amp;12Page &amp;P</evenFooter>
    <firstHeader>&amp;R&amp;"Aptos"&amp;10&amp;K000000 UNCLASSIFIED - NON CLASSIFIÉ&amp;1#_x000D_&amp;"Calibri"&amp;11&amp;K000000 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33CC"/>
  </sheetPr>
  <dimension ref="A1:E38"/>
  <sheetViews>
    <sheetView showGridLines="0" showRowColHeaders="0" showRuler="0" view="pageLayout" topLeftCell="A5" zoomScaleNormal="100" workbookViewId="0">
      <selection activeCell="E30" sqref="E30"/>
    </sheetView>
  </sheetViews>
  <sheetFormatPr baseColWidth="10" defaultColWidth="9.140625" defaultRowHeight="15" x14ac:dyDescent="0.25"/>
  <cols>
    <col min="1" max="1" width="43" customWidth="1"/>
    <col min="2" max="2" width="4.85546875" customWidth="1"/>
    <col min="3" max="5" width="12.42578125" style="1" customWidth="1"/>
  </cols>
  <sheetData>
    <row r="1" spans="1:5" ht="18.75" x14ac:dyDescent="0.3">
      <c r="B1" s="31" t="str">
        <f>IF(ISBLANK(Instructions!E4),"",Instructions!E4)</f>
        <v>Conseil régional de l'AFPC</v>
      </c>
    </row>
    <row r="2" spans="1:5" ht="18.75" x14ac:dyDescent="0.3">
      <c r="B2" s="31" t="str">
        <f>IF(ISBLANK(Instructions!E6),"",Instructions!E6)</f>
        <v>Mauricie</v>
      </c>
    </row>
    <row r="3" spans="1:5" ht="18.75" x14ac:dyDescent="0.3">
      <c r="B3" s="31" t="str">
        <f ca="1">MID(CELL("nomfichier",A1),FIND("]",CELL("nomfichier",A1))+1,20)&amp;" "&amp;YEAR(Instructions!F8)</f>
        <v>Budget 2026</v>
      </c>
    </row>
    <row r="8" spans="1:5" x14ac:dyDescent="0.25">
      <c r="C8">
        <f>D8-1</f>
        <v>2024</v>
      </c>
      <c r="D8">
        <f>E8-1</f>
        <v>2025</v>
      </c>
      <c r="E8">
        <f>Année_courante</f>
        <v>2026</v>
      </c>
    </row>
    <row r="9" spans="1:5" x14ac:dyDescent="0.25">
      <c r="C9" s="7" t="s">
        <v>18</v>
      </c>
      <c r="D9" s="7" t="s">
        <v>18</v>
      </c>
      <c r="E9" s="7" t="s">
        <v>18</v>
      </c>
    </row>
    <row r="10" spans="1:5" x14ac:dyDescent="0.25">
      <c r="A10" s="4" t="s">
        <v>16</v>
      </c>
      <c r="B10" s="4"/>
    </row>
    <row r="12" spans="1:5" x14ac:dyDescent="0.25">
      <c r="A12" t="str">
        <f>IF(ISBLANK('Plan comptable'!A11),"",'Plan comptable'!A11)</f>
        <v>Financement régulier - AFPC-Québec</v>
      </c>
      <c r="C12" s="49">
        <v>5469</v>
      </c>
      <c r="D12" s="50">
        <v>5000</v>
      </c>
      <c r="E12" s="49">
        <v>5000</v>
      </c>
    </row>
    <row r="13" spans="1:5" x14ac:dyDescent="0.25">
      <c r="A13" t="str">
        <f>IF(ISBLANK('Plan comptable'!A12),"",'Plan comptable'!A12)</f>
        <v>Intérêt Banque</v>
      </c>
      <c r="C13" s="51">
        <v>43.14</v>
      </c>
      <c r="D13" s="52">
        <v>50</v>
      </c>
      <c r="E13" s="51">
        <v>1000</v>
      </c>
    </row>
    <row r="14" spans="1:5" x14ac:dyDescent="0.25">
      <c r="A14" t="str">
        <f>IF(ISBLANK('Plan comptable'!A13),"",'Plan comptable'!A13)</f>
        <v>Autres revenus</v>
      </c>
      <c r="C14" s="51"/>
      <c r="D14" s="52"/>
      <c r="E14" s="51"/>
    </row>
    <row r="15" spans="1:5" x14ac:dyDescent="0.25">
      <c r="A15" t="str">
        <f>IF(ISBLANK('Plan comptable'!A14),"",'Plan comptable'!A14)</f>
        <v/>
      </c>
    </row>
    <row r="17" spans="1:5" x14ac:dyDescent="0.25">
      <c r="A17" s="3" t="s">
        <v>15</v>
      </c>
      <c r="B17" s="3"/>
      <c r="C17" s="6">
        <f>SUM(C12:C16)</f>
        <v>5512.14</v>
      </c>
      <c r="D17" s="6">
        <f>SUM(D12:D16)</f>
        <v>5050</v>
      </c>
      <c r="E17" s="6">
        <f>SUM(E12:E16)</f>
        <v>6000</v>
      </c>
    </row>
    <row r="20" spans="1:5" x14ac:dyDescent="0.25">
      <c r="A20" s="4" t="s">
        <v>14</v>
      </c>
      <c r="B20" s="4"/>
    </row>
    <row r="22" spans="1:5" x14ac:dyDescent="0.25">
      <c r="A22" t="str">
        <f>IF(ISBLANK('Plan comptable'!A16),"",'Plan comptable'!A16)</f>
        <v>Dépenses réunions</v>
      </c>
      <c r="C22" s="49">
        <v>452.29</v>
      </c>
      <c r="D22" s="50">
        <v>1250</v>
      </c>
      <c r="E22" s="49">
        <v>1250</v>
      </c>
    </row>
    <row r="23" spans="1:5" x14ac:dyDescent="0.25">
      <c r="A23" t="str">
        <f>IF(ISBLANK('Plan comptable'!A17),"",'Plan comptable'!A17)</f>
        <v>Action politique</v>
      </c>
      <c r="C23" s="51"/>
      <c r="D23" s="52">
        <v>1500</v>
      </c>
      <c r="E23" s="51">
        <v>950</v>
      </c>
    </row>
    <row r="24" spans="1:5" x14ac:dyDescent="0.25">
      <c r="A24" t="str">
        <f>IF(ISBLANK('Plan comptable'!A18),"",'Plan comptable'!A18)</f>
        <v>Conférences et congrès</v>
      </c>
      <c r="C24" s="51">
        <v>150</v>
      </c>
      <c r="D24" s="52">
        <v>600</v>
      </c>
      <c r="E24" s="51">
        <v>1000</v>
      </c>
    </row>
    <row r="25" spans="1:5" x14ac:dyDescent="0.25">
      <c r="A25" t="str">
        <f>IF(ISBLANK('Plan comptable'!A19),"",'Plan comptable'!A19)</f>
        <v>Fournitures de bureau</v>
      </c>
      <c r="C25" s="51"/>
      <c r="D25" s="52">
        <v>250</v>
      </c>
      <c r="E25" s="51">
        <v>0</v>
      </c>
    </row>
    <row r="26" spans="1:5" x14ac:dyDescent="0.25">
      <c r="A26" t="str">
        <f>IF(ISBLANK('Plan comptable'!A20),"",'Plan comptable'!A20)</f>
        <v>Frais de déplacement</v>
      </c>
      <c r="C26" s="51"/>
      <c r="D26" s="52"/>
      <c r="E26" s="51">
        <v>300</v>
      </c>
    </row>
    <row r="27" spans="1:5" x14ac:dyDescent="0.25">
      <c r="A27" t="str">
        <f>IF(ISBLANK('Plan comptable'!A21),"",'Plan comptable'!A21)</f>
        <v>Frais de location</v>
      </c>
      <c r="C27" s="51">
        <v>120</v>
      </c>
      <c r="D27" s="52">
        <v>360</v>
      </c>
      <c r="E27" s="51">
        <v>500</v>
      </c>
    </row>
    <row r="28" spans="1:5" x14ac:dyDescent="0.25">
      <c r="A28" t="str">
        <f>IF(ISBLANK('Plan comptable'!A22),"",'Plan comptable'!A22)</f>
        <v>Frais d'adhésion - organismes régionaux</v>
      </c>
      <c r="C28" s="51"/>
      <c r="D28" s="52"/>
      <c r="E28" s="51">
        <v>0</v>
      </c>
    </row>
    <row r="29" spans="1:5" x14ac:dyDescent="0.25">
      <c r="A29" t="str">
        <f>IF(ISBLANK('Plan comptable'!A23),"",'Plan comptable'!A23)</f>
        <v>Dons</v>
      </c>
      <c r="C29" s="51"/>
      <c r="D29" s="52"/>
      <c r="E29" s="51">
        <v>1000</v>
      </c>
    </row>
    <row r="30" spans="1:5" x14ac:dyDescent="0.25">
      <c r="A30" t="str">
        <f>IF(ISBLANK('Plan comptable'!A24),"",'Plan comptable'!A24)</f>
        <v>Matériel promotionnel</v>
      </c>
      <c r="C30" s="51"/>
      <c r="D30" s="52"/>
      <c r="E30" s="51">
        <v>1000</v>
      </c>
    </row>
    <row r="31" spans="1:5" x14ac:dyDescent="0.25">
      <c r="A31" t="str">
        <f>IF(ISBLANK('Plan comptable'!A25),"",'Plan comptable'!A25)</f>
        <v>Autres dépenses</v>
      </c>
      <c r="C31" s="51">
        <v>546.25</v>
      </c>
      <c r="D31" s="52">
        <v>530</v>
      </c>
      <c r="E31" s="51">
        <v>0</v>
      </c>
    </row>
    <row r="32" spans="1:5" x14ac:dyDescent="0.25">
      <c r="A32" t="str">
        <f>IF(ISBLANK('Plan comptable'!A28),"",'Plan comptable'!A28)</f>
        <v/>
      </c>
    </row>
    <row r="34" spans="1:5" x14ac:dyDescent="0.25">
      <c r="A34" s="3" t="s">
        <v>10</v>
      </c>
      <c r="B34" s="3"/>
      <c r="C34" s="6">
        <f>SUM(C22:C33)</f>
        <v>1268.54</v>
      </c>
      <c r="D34" s="6">
        <f>SUM(D22:D33)</f>
        <v>4490</v>
      </c>
      <c r="E34" s="6">
        <f>SUM(E22:E33)</f>
        <v>6000</v>
      </c>
    </row>
    <row r="35" spans="1:5" x14ac:dyDescent="0.25">
      <c r="A35" s="3"/>
      <c r="B35" s="3"/>
      <c r="C35" s="5"/>
      <c r="D35" s="5"/>
      <c r="E35" s="5"/>
    </row>
    <row r="37" spans="1:5" ht="15.75" thickBot="1" x14ac:dyDescent="0.3">
      <c r="A37" s="4" t="s">
        <v>11</v>
      </c>
      <c r="B37" s="4"/>
      <c r="C37" s="2">
        <f>C17-C34</f>
        <v>4243.6000000000004</v>
      </c>
      <c r="D37" s="2">
        <f>D17-D34</f>
        <v>560</v>
      </c>
      <c r="E37" s="2">
        <f>E17-E34</f>
        <v>0</v>
      </c>
    </row>
    <row r="38" spans="1:5" ht="15.75" thickTop="1" x14ac:dyDescent="0.25"/>
  </sheetData>
  <pageMargins left="0.7" right="0.7" top="0.75" bottom="0.75" header="0.3" footer="0.3"/>
  <pageSetup orientation="portrait" r:id="rId1"/>
  <headerFooter differentOddEven="1" differentFirst="1">
    <oddHeader>&amp;R&amp;"Aptos"&amp;10&amp;K000000 UNCLASSIFIED - NON CLASSIFIÉ&amp;1#_x000D_&amp;"Calibri"&amp;11&amp;K000000 </oddHeader>
    <evenHeader>&amp;C&amp;"-,Gras"&amp;14Conseil régional de l'AFPC
Mauricie
Budget 2021
&amp;R&amp;"Aptos"&amp;10&amp;K000000 UNCLASSIFIED - NON CLASSIFIÉ&amp;1#_x000D_&amp;"Calibri"&amp;11&amp;K000000 </evenHeader>
    <firstHeader>&amp;R&amp;"Aptos"&amp;10&amp;K000000 UNCLASSIFIED - NON CLASSIFIÉ&amp;1#_x000D_&amp;"Calibri"&amp;11&amp;K000000 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E56"/>
  <sheetViews>
    <sheetView showGridLines="0" showRowColHeaders="0" showRuler="0" view="pageLayout" topLeftCell="A4" zoomScaleNormal="100" workbookViewId="0">
      <selection activeCell="C30" sqref="C30"/>
    </sheetView>
  </sheetViews>
  <sheetFormatPr baseColWidth="10" defaultColWidth="9.140625" defaultRowHeight="15" x14ac:dyDescent="0.25"/>
  <cols>
    <col min="1" max="1" width="43.7109375" customWidth="1"/>
    <col min="2" max="2" width="3" customWidth="1"/>
    <col min="3" max="5" width="12.42578125" style="1" customWidth="1"/>
  </cols>
  <sheetData>
    <row r="1" spans="1:5" ht="18.75" x14ac:dyDescent="0.3">
      <c r="B1" s="25" t="str">
        <f>IF(ISBLANK(Instructions!E4),"",Instructions!E4)</f>
        <v>Conseil régional de l'AFPC</v>
      </c>
    </row>
    <row r="2" spans="1:5" ht="18.75" x14ac:dyDescent="0.3">
      <c r="B2" s="25" t="str">
        <f>IF(ISBLANK(Instructions!E6),"",Instructions!E6)</f>
        <v>Mauricie</v>
      </c>
    </row>
    <row r="3" spans="1:5" ht="18.75" x14ac:dyDescent="0.3">
      <c r="B3" s="25" t="str">
        <f ca="1">MID(CELL("nomfichier",A1),FIND("]",CELL("nomfichier",A1))+1,20)</f>
        <v>État des résultats</v>
      </c>
    </row>
    <row r="4" spans="1:5" ht="18.75" x14ac:dyDescent="0.3">
      <c r="B4" s="25" t="str">
        <f>"Pour la période du "&amp;IF(ISBLANK(Instructions!F26),TEXT(Instructions!F8,"jj mmmmmmmmmmmmm aaaa"),TEXT(Instructions!F26,"jj mmmmmmmmmmmmmm aaaa"))&amp;" au "&amp;IF(ISBLANK(Instructions!F27),TEXT(Instructions!F8+(IF(DAY(EOMONTH(DATE((YEAR(Instructions!F8)),2,1),0))=29,365,364)),"jj mmmmmmmmmmmmmm aaaa"),TEXT(Instructions!F27,"jj mmmmmmmmmmmmm aaaa"))</f>
        <v>Pour la période du 01 janvier 2026 au 31 décembre 2026</v>
      </c>
    </row>
    <row r="7" spans="1:5" x14ac:dyDescent="0.25">
      <c r="C7">
        <f>Année_courante</f>
        <v>2026</v>
      </c>
      <c r="D7"/>
      <c r="E7">
        <f>Année_courante</f>
        <v>2026</v>
      </c>
    </row>
    <row r="8" spans="1:5" x14ac:dyDescent="0.25">
      <c r="C8" s="7" t="s">
        <v>18</v>
      </c>
      <c r="D8" s="7"/>
      <c r="E8" s="7" t="s">
        <v>17</v>
      </c>
    </row>
    <row r="9" spans="1:5" x14ac:dyDescent="0.25">
      <c r="A9" s="4" t="s">
        <v>16</v>
      </c>
      <c r="B9" s="4"/>
    </row>
    <row r="11" spans="1:5" x14ac:dyDescent="0.25">
      <c r="A11" t="str">
        <f>IF(ISBLANK('Plan comptable'!A11),"",'Plan comptable'!A11)</f>
        <v>Financement régulier - AFPC-Québec</v>
      </c>
      <c r="C11" s="32">
        <f>IF(ISBLANK(Budget!E12),"",Budget!E12)</f>
        <v>5000</v>
      </c>
      <c r="D11" s="32"/>
      <c r="E11" s="32">
        <f>SUMIFS(Écritures!E6:E172,Écritures!C6:C172,TRUE,Écritures!B6:B172,'Plan comptable'!C11)</f>
        <v>0</v>
      </c>
    </row>
    <row r="12" spans="1:5" x14ac:dyDescent="0.25">
      <c r="A12" t="str">
        <f>IF(ISBLANK('Plan comptable'!A12),"",'Plan comptable'!A12)</f>
        <v>Intérêt Banque</v>
      </c>
      <c r="C12" s="33">
        <f>IF(ISBLANK(Budget!E13),"",Budget!E13)</f>
        <v>1000</v>
      </c>
      <c r="D12" s="33"/>
      <c r="E12" s="33">
        <f>SUMIF(Écritures!B$6:B$172,'Plan comptable'!C12,Écritures!E$6:E$172)</f>
        <v>333.83000000000004</v>
      </c>
    </row>
    <row r="13" spans="1:5" x14ac:dyDescent="0.25">
      <c r="A13" t="str">
        <f>IF(ISBLANK('Plan comptable'!A13),"",'Plan comptable'!A13)</f>
        <v>Autres revenus</v>
      </c>
      <c r="C13" s="33" t="str">
        <f>IF(ISBLANK(Budget!E14),"",Budget!E14)</f>
        <v/>
      </c>
      <c r="D13" s="33"/>
      <c r="E13" s="33">
        <f>SUMIF(Écritures!B$6:B$172,'Plan comptable'!C13,Écritures!E$6:E$172)</f>
        <v>809.54</v>
      </c>
    </row>
    <row r="14" spans="1:5" x14ac:dyDescent="0.25">
      <c r="A14" t="str">
        <f>IF(ISBLANK('Plan comptable'!A14),"",'Plan comptable'!A14)</f>
        <v/>
      </c>
      <c r="C14" s="1" t="str">
        <f>IF(ISBLANK(Budget!E15),"",Budget!E15)</f>
        <v/>
      </c>
    </row>
    <row r="15" spans="1:5" x14ac:dyDescent="0.25">
      <c r="A15" t="str">
        <f>IF(ISBLANK('Plan comptable'!A14),"",'Plan comptable'!A14)</f>
        <v/>
      </c>
    </row>
    <row r="16" spans="1:5" x14ac:dyDescent="0.25">
      <c r="A16" s="3" t="s">
        <v>15</v>
      </c>
      <c r="B16" s="3"/>
      <c r="C16" s="6">
        <f>SUM(C11:C15)</f>
        <v>6000</v>
      </c>
      <c r="D16" s="6"/>
      <c r="E16" s="6">
        <f>SUM(E11:E15)</f>
        <v>1143.3699999999999</v>
      </c>
    </row>
    <row r="19" spans="1:5" x14ac:dyDescent="0.25">
      <c r="A19" s="4" t="s">
        <v>14</v>
      </c>
      <c r="B19" s="4"/>
    </row>
    <row r="21" spans="1:5" x14ac:dyDescent="0.25">
      <c r="A21" t="str">
        <f>IF(ISBLANK('Plan comptable'!A16),"",'Plan comptable'!A16)</f>
        <v>Dépenses réunions</v>
      </c>
      <c r="C21" s="32">
        <f>IF(ISBLANK(Budget!E22),"",Budget!E22)</f>
        <v>1250</v>
      </c>
      <c r="D21" s="32"/>
      <c r="E21" s="32">
        <f>SUMIF(Écritures!B$6:B$172,'Plan comptable'!C16,Écritures!E$6:E$172)</f>
        <v>388.88</v>
      </c>
    </row>
    <row r="22" spans="1:5" x14ac:dyDescent="0.25">
      <c r="A22" t="str">
        <f>IF(ISBLANK('Plan comptable'!A17),"",'Plan comptable'!A17)</f>
        <v>Action politique</v>
      </c>
      <c r="C22" s="33">
        <f>IF(ISBLANK(Budget!E23),"",Budget!E23)</f>
        <v>950</v>
      </c>
      <c r="D22" s="33"/>
      <c r="E22" s="32">
        <f>SUMIF(Écritures!B$6:B$172,'Plan comptable'!C17,Écritures!E$6:E$172)</f>
        <v>0</v>
      </c>
    </row>
    <row r="23" spans="1:5" x14ac:dyDescent="0.25">
      <c r="A23" t="str">
        <f>IF(ISBLANK('Plan comptable'!A18),"",'Plan comptable'!A18)</f>
        <v>Conférences et congrès</v>
      </c>
      <c r="C23" s="33">
        <f>IF(ISBLANK(Budget!E24),"",Budget!E24)</f>
        <v>1000</v>
      </c>
      <c r="D23" s="33"/>
      <c r="E23" s="32">
        <f>SUMIF(Écritures!B$6:B$172,'Plan comptable'!C18,Écritures!E$6:E$172)</f>
        <v>1254.32</v>
      </c>
    </row>
    <row r="24" spans="1:5" x14ac:dyDescent="0.25">
      <c r="A24" t="str">
        <f>IF(ISBLANK('Plan comptable'!A19),"",'Plan comptable'!A19)</f>
        <v>Fournitures de bureau</v>
      </c>
      <c r="C24" s="33">
        <f>IF(ISBLANK(Budget!E25),"",Budget!E25)</f>
        <v>0</v>
      </c>
      <c r="D24" s="33"/>
      <c r="E24" s="32">
        <f>SUMIF(Écritures!B$6:B$172,'Plan comptable'!C19,Écritures!E$6:E$172)</f>
        <v>0</v>
      </c>
    </row>
    <row r="25" spans="1:5" x14ac:dyDescent="0.25">
      <c r="A25" t="str">
        <f>IF(ISBLANK('Plan comptable'!A20),"",'Plan comptable'!A20)</f>
        <v>Frais de déplacement</v>
      </c>
      <c r="C25" s="33">
        <f>IF(ISBLANK(Budget!E26),"",Budget!E26)</f>
        <v>300</v>
      </c>
      <c r="D25" s="33"/>
      <c r="E25" s="32">
        <f>SUMIF(Écritures!B$6:B$172,'Plan comptable'!C20,Écritures!E$6:E$172)</f>
        <v>0</v>
      </c>
    </row>
    <row r="26" spans="1:5" x14ac:dyDescent="0.25">
      <c r="A26" t="str">
        <f>IF(ISBLANK('Plan comptable'!A21),"",'Plan comptable'!A21)</f>
        <v>Frais de location</v>
      </c>
      <c r="C26" s="33">
        <f>IF(ISBLANK(Budget!E27),"",Budget!E27)</f>
        <v>500</v>
      </c>
      <c r="D26" s="33"/>
      <c r="E26" s="32">
        <f>SUMIF(Écritures!B$6:B$172,'Plan comptable'!C21,Écritures!E$6:E$172)</f>
        <v>0</v>
      </c>
    </row>
    <row r="27" spans="1:5" x14ac:dyDescent="0.25">
      <c r="A27" t="str">
        <f>IF(ISBLANK('Plan comptable'!A22),"",'Plan comptable'!A22)</f>
        <v>Frais d'adhésion - organismes régionaux</v>
      </c>
      <c r="C27" s="33">
        <f>IF(ISBLANK(Budget!E28),"",Budget!E28)</f>
        <v>0</v>
      </c>
      <c r="D27" s="33"/>
      <c r="E27" s="32">
        <f>SUMIF(Écritures!B$6:B$172,'Plan comptable'!C22,Écritures!E$6:E$172)</f>
        <v>0</v>
      </c>
    </row>
    <row r="28" spans="1:5" x14ac:dyDescent="0.25">
      <c r="A28" t="str">
        <f>IF(ISBLANK('Plan comptable'!A23),"",'Plan comptable'!A23)</f>
        <v>Dons</v>
      </c>
      <c r="C28" s="33">
        <v>1000</v>
      </c>
      <c r="D28" s="33"/>
      <c r="E28" s="32">
        <f>SUMIF(Écritures!B$6:B$172,'Plan comptable'!C23,Écritures!E$6:E$172)</f>
        <v>1523.37</v>
      </c>
    </row>
    <row r="29" spans="1:5" x14ac:dyDescent="0.25">
      <c r="A29" t="str">
        <f>IF(ISBLANK('Plan comptable'!A24),"",'Plan comptable'!A24)</f>
        <v>Matériel promotionnel</v>
      </c>
      <c r="C29" s="33">
        <f>IF(ISBLANK(Budget!E29),"",Budget!E29)</f>
        <v>1000</v>
      </c>
      <c r="D29" s="33"/>
      <c r="E29" s="32">
        <f>SUMIF(Écritures!B$6:B$172,'Plan comptable'!C24,Écritures!E$6:E$172)</f>
        <v>339.18</v>
      </c>
    </row>
    <row r="30" spans="1:5" x14ac:dyDescent="0.25">
      <c r="A30" t="str">
        <f>IF(ISBLANK('Plan comptable'!A25),"",'Plan comptable'!A25)</f>
        <v>Autres dépenses</v>
      </c>
      <c r="C30" s="33"/>
      <c r="D30" s="33"/>
      <c r="E30" s="32">
        <f>SUMIF(Écritures!B$6:B$172,'Plan comptable'!C25,Écritures!E$6:E$172)</f>
        <v>560.08000000000004</v>
      </c>
    </row>
    <row r="32" spans="1:5" x14ac:dyDescent="0.25">
      <c r="A32" s="3" t="s">
        <v>10</v>
      </c>
      <c r="B32" s="3"/>
      <c r="C32" s="6">
        <f>SUM(C21:C31)</f>
        <v>6000</v>
      </c>
      <c r="D32" s="6"/>
      <c r="E32" s="6">
        <f>SUM(E21:E31)</f>
        <v>4065.8299999999995</v>
      </c>
    </row>
    <row r="33" spans="1:5" x14ac:dyDescent="0.25">
      <c r="A33" s="3"/>
      <c r="B33" s="3"/>
      <c r="C33" s="5"/>
      <c r="D33" s="5"/>
      <c r="E33" s="5"/>
    </row>
    <row r="34" spans="1:5" x14ac:dyDescent="0.25">
      <c r="A34" s="3"/>
      <c r="B34" s="3"/>
      <c r="C34" s="5"/>
      <c r="D34" s="5"/>
      <c r="E34" s="5"/>
    </row>
    <row r="35" spans="1:5" x14ac:dyDescent="0.25">
      <c r="A35" s="3" t="s">
        <v>59</v>
      </c>
      <c r="B35" s="3"/>
      <c r="C35" s="71">
        <f>C16-C32</f>
        <v>0</v>
      </c>
      <c r="D35" s="71"/>
      <c r="E35" s="71">
        <f>E16-E32</f>
        <v>-2922.4599999999996</v>
      </c>
    </row>
    <row r="36" spans="1:5" x14ac:dyDescent="0.25">
      <c r="A36" s="4"/>
      <c r="B36" s="3"/>
      <c r="C36" s="5"/>
      <c r="D36" s="5"/>
      <c r="E36" s="5"/>
    </row>
    <row r="37" spans="1:5" x14ac:dyDescent="0.25">
      <c r="A37" s="72" t="s">
        <v>66</v>
      </c>
      <c r="B37" s="3"/>
      <c r="C37" s="5"/>
      <c r="D37" s="5"/>
      <c r="E37" s="5"/>
    </row>
    <row r="38" spans="1:5" x14ac:dyDescent="0.25">
      <c r="A38" t="s">
        <v>67</v>
      </c>
      <c r="B38" s="3"/>
      <c r="C38" s="32">
        <v>0</v>
      </c>
      <c r="D38" s="32"/>
      <c r="E38" s="32">
        <f>Instructions!F31</f>
        <v>0</v>
      </c>
    </row>
    <row r="39" spans="1:5" x14ac:dyDescent="0.25">
      <c r="A39" t="str">
        <f>"    Dépenses effectuées en "&amp;Année_courante-1</f>
        <v xml:space="preserve">    Dépenses effectuées en 2025</v>
      </c>
      <c r="B39" s="3"/>
      <c r="C39" s="33">
        <v>0</v>
      </c>
      <c r="D39" s="33"/>
      <c r="E39" s="33">
        <f>Écritures!E7</f>
        <v>0</v>
      </c>
    </row>
    <row r="40" spans="1:5" x14ac:dyDescent="0.25">
      <c r="A40" s="72" t="s">
        <v>68</v>
      </c>
      <c r="B40" s="3"/>
    </row>
    <row r="41" spans="1:5" x14ac:dyDescent="0.25">
      <c r="A41" t="s">
        <v>69</v>
      </c>
      <c r="B41" s="3"/>
      <c r="C41" s="32">
        <v>0</v>
      </c>
      <c r="D41" s="32"/>
      <c r="E41" s="32">
        <f>Instructions!F29</f>
        <v>0</v>
      </c>
    </row>
    <row r="42" spans="1:5" x14ac:dyDescent="0.25">
      <c r="A42" t="str">
        <f>"   Frais payés en "&amp;Année_courante-1</f>
        <v xml:space="preserve">   Frais payés en 2025</v>
      </c>
      <c r="B42" s="3"/>
      <c r="C42" s="33">
        <v>0</v>
      </c>
      <c r="D42" s="33"/>
      <c r="E42" s="33">
        <f>Écritures!E8</f>
        <v>0</v>
      </c>
    </row>
    <row r="44" spans="1:5" ht="15.75" thickBot="1" x14ac:dyDescent="0.3">
      <c r="A44" s="4" t="s">
        <v>11</v>
      </c>
      <c r="B44" s="4"/>
      <c r="C44" s="2">
        <f>IF(ISBLANK(Instructions!D31),C35,C35+C38+C41)</f>
        <v>0</v>
      </c>
      <c r="D44" s="2"/>
      <c r="E44" s="2">
        <f>E35+E38+E39-E41-E42</f>
        <v>-2922.4599999999996</v>
      </c>
    </row>
    <row r="45" spans="1:5" ht="15.75" thickTop="1" x14ac:dyDescent="0.25">
      <c r="A45" s="4"/>
      <c r="B45" s="4"/>
      <c r="C45" s="5"/>
      <c r="D45" s="5"/>
      <c r="E45" s="5"/>
    </row>
    <row r="46" spans="1:5" x14ac:dyDescent="0.25">
      <c r="A46" s="4"/>
      <c r="B46" s="4"/>
      <c r="C46" s="5"/>
      <c r="D46" s="5"/>
      <c r="E46" s="5"/>
    </row>
    <row r="47" spans="1:5" ht="18.75" x14ac:dyDescent="0.3">
      <c r="A47" s="4"/>
      <c r="B47" s="25" t="str">
        <f>IF(ISBLANK(Instructions!E4),"",Instructions!E4)</f>
        <v>Conseil régional de l'AFPC</v>
      </c>
      <c r="C47" s="5"/>
      <c r="D47" s="5"/>
      <c r="E47" s="5"/>
    </row>
    <row r="48" spans="1:5" ht="18.75" x14ac:dyDescent="0.3">
      <c r="A48" s="4"/>
      <c r="B48" s="25" t="str">
        <f>IF(ISBLANK(Instructions!E6),"",Instructions!E6)</f>
        <v>Mauricie</v>
      </c>
      <c r="C48" s="5"/>
      <c r="D48" s="5"/>
      <c r="E48" s="5"/>
    </row>
    <row r="49" spans="1:5" ht="18.75" x14ac:dyDescent="0.3">
      <c r="B49" s="25" t="s">
        <v>58</v>
      </c>
    </row>
    <row r="50" spans="1:5" ht="18.75" x14ac:dyDescent="0.3">
      <c r="B50" s="25" t="str">
        <f>"Pour la période du "&amp;IF(ISBLANK(Instructions!F26),TEXT(Instructions!F8,"jj mmmmmmmmmmmmm aaaa"),TEXT(Instructions!F26,"jj mmmmmmmmmmmmmm aaaa"))&amp;" au "&amp;IF(ISBLANK(Instructions!F27),TEXT(Instructions!F8+(IF(DAY(EOMONTH(DATE((YEAR(Instructions!F8)),2,1),0))=29,365,364)),"jj mmmmmmmmmmmmmm aaaa"),TEXT(Instructions!F27,"jj mmmmmmmmmmmmm aaaa"))</f>
        <v>Pour la période du 01 janvier 2026 au 31 décembre 2026</v>
      </c>
    </row>
    <row r="52" spans="1:5" x14ac:dyDescent="0.25">
      <c r="A52" s="4" t="s">
        <v>13</v>
      </c>
      <c r="B52" s="3"/>
      <c r="C52" s="74">
        <f>E52</f>
        <v>19906.04</v>
      </c>
      <c r="D52" s="74"/>
      <c r="E52" s="74">
        <f>Instructions!F16</f>
        <v>19906.04</v>
      </c>
    </row>
    <row r="53" spans="1:5" x14ac:dyDescent="0.25">
      <c r="A53" t="s">
        <v>11</v>
      </c>
      <c r="C53" s="33">
        <f>C44</f>
        <v>0</v>
      </c>
      <c r="D53" s="33"/>
      <c r="E53" s="33">
        <f>E44</f>
        <v>-2922.4599999999996</v>
      </c>
    </row>
    <row r="55" spans="1:5" ht="15.75" thickBot="1" x14ac:dyDescent="0.3">
      <c r="A55" s="4" t="s">
        <v>12</v>
      </c>
      <c r="B55" s="3"/>
      <c r="C55" s="2">
        <f>C52+C44</f>
        <v>19906.04</v>
      </c>
      <c r="D55" s="2"/>
      <c r="E55" s="2">
        <f>E52+E44</f>
        <v>16983.580000000002</v>
      </c>
    </row>
    <row r="56" spans="1:5" ht="15.75" thickTop="1" x14ac:dyDescent="0.25"/>
  </sheetData>
  <pageMargins left="0.7" right="0.7" top="0.75" bottom="0.75" header="0.3" footer="0.3"/>
  <pageSetup orientation="portrait" r:id="rId1"/>
  <headerFooter differentOddEven="1" differentFirst="1">
    <oddHeader>&amp;R&amp;"Aptos"&amp;10&amp;K000000 UNCLASSIFIED - NON CLASSIFIÉ&amp;1#_x000D_&amp;"Calibri"&amp;11&amp;K000000 </oddHeader>
    <evenHeader>&amp;R&amp;"Aptos"&amp;10&amp;K000000 UNCLASSIFIED - NON CLASSIFIÉ&amp;1#_x000D_&amp;"Calibri"&amp;11&amp;K000000 </evenHeader>
    <firstHeader>&amp;R&amp;"Aptos"&amp;10&amp;K000000 UNCLASSIFIED - NON CLASSIFIÉ&amp;1#_x000D_&amp;"Calibri"&amp;11&amp;K000000 </first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H41"/>
  <sheetViews>
    <sheetView showGridLines="0" showRowColHeaders="0" showRuler="0" view="pageLayout" topLeftCell="A7" zoomScaleNormal="100" workbookViewId="0">
      <selection activeCell="H26" sqref="H26"/>
    </sheetView>
  </sheetViews>
  <sheetFormatPr baseColWidth="10" defaultColWidth="9.140625" defaultRowHeight="18.75" x14ac:dyDescent="0.3"/>
  <cols>
    <col min="1" max="1" width="3.42578125" customWidth="1"/>
    <col min="2" max="3" width="12.42578125" style="1" customWidth="1"/>
    <col min="4" max="4" width="15.42578125" style="1" customWidth="1"/>
    <col min="5" max="5" width="2.42578125" style="1" customWidth="1"/>
    <col min="7" max="7" width="8.7109375" customWidth="1"/>
    <col min="8" max="8" width="16.42578125" style="20" customWidth="1"/>
  </cols>
  <sheetData>
    <row r="1" spans="1:8" ht="21" x14ac:dyDescent="0.35">
      <c r="E1" s="38" t="str">
        <f>IF(ISBLANK(Instructions!E4),"",Instructions!E4)</f>
        <v>Conseil régional de l'AFPC</v>
      </c>
    </row>
    <row r="2" spans="1:8" ht="21" x14ac:dyDescent="0.35">
      <c r="E2" s="38" t="str">
        <f>IF(ISBLANK(Instructions!E6),"",Instructions!E6)</f>
        <v>Mauricie</v>
      </c>
    </row>
    <row r="3" spans="1:8" ht="21" x14ac:dyDescent="0.35">
      <c r="E3" s="34" t="str">
        <f ca="1">MID(CELL("nomfichier",A1),FIND("]",CELL("nomfichier",A1))+1,20)</f>
        <v>Bilan</v>
      </c>
    </row>
    <row r="4" spans="1:8" ht="21" x14ac:dyDescent="0.35">
      <c r="E4" s="34" t="str">
        <f>"Au "&amp;IF(ISBLANK(Instructions!F27),TEXT(Instructions!F8+(IF(DAY(EOMONTH(DATE((YEAR(Instructions!F8)),2,1),0))=29,365,364)),"jj mmmmmmmmmmmmm aaaa"),TEXT(Instructions!F27,"jj mmmmmmmmmmmmmm aaaa"))</f>
        <v>Au 31 décembre 2026</v>
      </c>
    </row>
    <row r="9" spans="1:8" x14ac:dyDescent="0.3">
      <c r="A9" s="19" t="s">
        <v>28</v>
      </c>
    </row>
    <row r="10" spans="1:8" x14ac:dyDescent="0.3">
      <c r="B10"/>
      <c r="C10"/>
      <c r="D10"/>
      <c r="E10"/>
    </row>
    <row r="11" spans="1:8" x14ac:dyDescent="0.3">
      <c r="B11" s="63" t="s">
        <v>26</v>
      </c>
      <c r="C11" s="7"/>
      <c r="D11" s="7"/>
      <c r="E11" s="7"/>
      <c r="H11" s="20">
        <f>IF(Écritures!I50="",LOOKUP(9^99,Écritures!I6:I49),IF((Écritures!I91)="",LOOKUP(9^99,Écritures!I50:I90),IF((Écritures!I132)="",LOOKUP(9^99,Écritures!I91:I131),LOOKUP(9^99,Écritures!I132:I172))))</f>
        <v>16634.699999999997</v>
      </c>
    </row>
    <row r="12" spans="1:8" x14ac:dyDescent="0.3">
      <c r="B12" s="63" t="s">
        <v>64</v>
      </c>
      <c r="C12" s="7"/>
      <c r="D12" s="7"/>
      <c r="E12" s="7"/>
      <c r="H12" s="20">
        <f>'État des résultats'!E38</f>
        <v>0</v>
      </c>
    </row>
    <row r="13" spans="1:8" x14ac:dyDescent="0.3">
      <c r="A13" s="4"/>
    </row>
    <row r="14" spans="1:8" x14ac:dyDescent="0.3">
      <c r="A14" s="19" t="s">
        <v>30</v>
      </c>
      <c r="B14" s="20"/>
      <c r="H14" s="21">
        <f>SUM(H10:H13)</f>
        <v>16634.699999999997</v>
      </c>
    </row>
    <row r="18" spans="1:8" x14ac:dyDescent="0.3">
      <c r="A18" s="19" t="s">
        <v>29</v>
      </c>
    </row>
    <row r="20" spans="1:8" x14ac:dyDescent="0.3">
      <c r="A20" s="4"/>
      <c r="B20" s="20" t="s">
        <v>65</v>
      </c>
      <c r="H20" s="20">
        <f>'État des résultats'!E41</f>
        <v>0</v>
      </c>
    </row>
    <row r="22" spans="1:8" x14ac:dyDescent="0.3">
      <c r="A22" s="19" t="s">
        <v>31</v>
      </c>
      <c r="B22" s="20"/>
      <c r="H22" s="21">
        <f>SUM(H19:H21)</f>
        <v>0</v>
      </c>
    </row>
    <row r="26" spans="1:8" x14ac:dyDescent="0.3">
      <c r="A26" s="19" t="s">
        <v>32</v>
      </c>
      <c r="B26" s="20"/>
      <c r="H26" s="21">
        <f>'État des résultats'!E55</f>
        <v>16983.580000000002</v>
      </c>
    </row>
    <row r="30" spans="1:8" ht="19.5" thickBot="1" x14ac:dyDescent="0.35">
      <c r="A30" s="19" t="s">
        <v>33</v>
      </c>
      <c r="B30" s="20"/>
      <c r="H30" s="22">
        <f>H22+H26</f>
        <v>16983.580000000002</v>
      </c>
    </row>
    <row r="31" spans="1:8" ht="19.5" thickTop="1" x14ac:dyDescent="0.3"/>
    <row r="32" spans="1:8" x14ac:dyDescent="0.3">
      <c r="A32" s="3"/>
      <c r="B32" s="5"/>
      <c r="C32" s="5"/>
      <c r="D32" s="5"/>
      <c r="E32" s="5"/>
    </row>
    <row r="33" spans="1:5" x14ac:dyDescent="0.3">
      <c r="A33" s="3"/>
      <c r="B33" s="5"/>
      <c r="C33" s="5"/>
      <c r="D33" s="5"/>
      <c r="E33" s="5"/>
    </row>
    <row r="35" spans="1:5" x14ac:dyDescent="0.3">
      <c r="A35" s="4"/>
      <c r="B35" s="5"/>
      <c r="C35" s="5"/>
      <c r="D35" s="5"/>
      <c r="E35" s="5"/>
    </row>
    <row r="38" spans="1:5" x14ac:dyDescent="0.3">
      <c r="A38" s="3"/>
      <c r="B38" s="5"/>
      <c r="C38" s="5"/>
      <c r="D38" s="5"/>
      <c r="E38" s="5"/>
    </row>
    <row r="41" spans="1:5" x14ac:dyDescent="0.3">
      <c r="A41" s="3"/>
      <c r="B41" s="5"/>
      <c r="C41" s="5"/>
      <c r="D41" s="5"/>
      <c r="E41" s="5"/>
    </row>
  </sheetData>
  <sheetProtection sheet="1" objects="1" scenarios="1"/>
  <pageMargins left="0.7" right="0.7" top="0.75" bottom="0.75" header="0.3" footer="0.3"/>
  <pageSetup orientation="portrait" r:id="rId1"/>
  <headerFooter differentOddEven="1" differentFirst="1">
    <oddHeader>&amp;R&amp;"Aptos"&amp;10&amp;K000000 UNCLASSIFIED - NON CLASSIFIÉ&amp;1#_x000D_&amp;"Calibri"&amp;11&amp;K000000 </oddHeader>
    <evenHeader>&amp;C&amp;"-,Gras"&amp;14Conseil régional de l'AFPC
Saguenay-Lac-St-Jean-Chibougamau-Chapais
Bilan
Au 31 décembre 2020&amp;R&amp;"Aptos"&amp;10&amp;K000000 UNCLASSIFIED - NON CLASSIFIÉ&amp;1#_x000D_&amp;"Calibri"&amp;11&amp;K000000 </evenHeader>
    <firstHeader>&amp;R&amp;"Aptos"&amp;10&amp;K000000 UNCLASSIFIED - NON CLASSIFIÉ&amp;1#_x000D_&amp;"Calibri"&amp;11&amp;K000000 </first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B308A-A958-4CB5-ACFF-2A3F0EAA1608}">
  <sheetPr>
    <tabColor rgb="FF7030A0"/>
  </sheetPr>
  <dimension ref="A1:I46"/>
  <sheetViews>
    <sheetView showGridLines="0" showRowColHeaders="0" showRuler="0" view="pageLayout" zoomScale="115" zoomScaleNormal="100" zoomScalePageLayoutView="115" workbookViewId="0">
      <selection activeCell="I35" sqref="I35"/>
    </sheetView>
  </sheetViews>
  <sheetFormatPr baseColWidth="10" defaultColWidth="9.140625" defaultRowHeight="18.75" x14ac:dyDescent="0.3"/>
  <cols>
    <col min="1" max="1" width="10.7109375" customWidth="1"/>
    <col min="2" max="3" width="12.42578125" style="1" customWidth="1"/>
    <col min="4" max="4" width="8.140625" style="1" customWidth="1"/>
    <col min="5" max="5" width="2.42578125" style="1" customWidth="1"/>
    <col min="7" max="8" width="8.7109375" customWidth="1"/>
    <col min="9" max="9" width="16.42578125" style="20" customWidth="1"/>
  </cols>
  <sheetData>
    <row r="1" spans="1:9" ht="21" x14ac:dyDescent="0.35">
      <c r="E1" s="38" t="str">
        <f>IF(ISBLANK(Instructions!E4),"",Instructions!E4)</f>
        <v>Conseil régional de l'AFPC</v>
      </c>
    </row>
    <row r="2" spans="1:9" ht="21" x14ac:dyDescent="0.35">
      <c r="E2" s="38" t="str">
        <f>IF(ISBLANK(Instructions!E6),"",Instructions!E6)</f>
        <v>Mauricie</v>
      </c>
    </row>
    <row r="3" spans="1:9" ht="21" x14ac:dyDescent="0.35">
      <c r="E3" s="34" t="str">
        <f ca="1">MID(CELL("nomfichier",A1),FIND("]",CELL("nomfichier",A1))+1,25)</f>
        <v>Conciliation bancaire</v>
      </c>
    </row>
    <row r="4" spans="1:9" ht="21" x14ac:dyDescent="0.35">
      <c r="E4" s="34" t="str">
        <f>"Au "&amp;IF(ISBLANK(Instructions!F27),TEXT(Instructions!F8+(IF(DAY(EOMONTH(DATE((YEAR(Instructions!F8)),2,1),0))=29,365,364)),"jj mmmmmmmmmmmmm aaaa"),TEXT(Instructions!F27,"jj mmmmmmmmmmmmmm aaaa"))</f>
        <v>Au 31 décembre 2026</v>
      </c>
    </row>
    <row r="6" spans="1:9" x14ac:dyDescent="0.3">
      <c r="I6" s="75" t="s">
        <v>21</v>
      </c>
    </row>
    <row r="7" spans="1:9" s="76" customFormat="1" ht="12" x14ac:dyDescent="0.2">
      <c r="B7" s="77"/>
      <c r="C7" s="77"/>
      <c r="D7" s="77"/>
      <c r="E7" s="77"/>
      <c r="I7" s="77"/>
    </row>
    <row r="8" spans="1:9" x14ac:dyDescent="0.3">
      <c r="A8" s="19" t="s">
        <v>73</v>
      </c>
      <c r="I8" s="100">
        <v>19906.04</v>
      </c>
    </row>
    <row r="9" spans="1:9" ht="15" x14ac:dyDescent="0.25">
      <c r="B9"/>
      <c r="C9"/>
      <c r="D9"/>
      <c r="E9"/>
      <c r="I9" s="1"/>
    </row>
    <row r="10" spans="1:9" x14ac:dyDescent="0.3">
      <c r="A10" s="19" t="s">
        <v>74</v>
      </c>
      <c r="B10"/>
      <c r="C10"/>
      <c r="D10"/>
      <c r="E10"/>
      <c r="I10"/>
    </row>
    <row r="11" spans="1:9" s="76" customFormat="1" ht="12" x14ac:dyDescent="0.2">
      <c r="A11" s="82"/>
    </row>
    <row r="12" spans="1:9" ht="15" x14ac:dyDescent="0.25">
      <c r="A12" t="s">
        <v>19</v>
      </c>
      <c r="B12" t="s">
        <v>83</v>
      </c>
      <c r="C12"/>
      <c r="D12"/>
      <c r="E12"/>
      <c r="F12" t="s">
        <v>82</v>
      </c>
      <c r="G12" t="s">
        <v>21</v>
      </c>
      <c r="I12"/>
    </row>
    <row r="13" spans="1:9" ht="15" x14ac:dyDescent="0.25">
      <c r="A13" s="84"/>
      <c r="B13" s="85"/>
      <c r="C13" s="85"/>
      <c r="D13" s="85"/>
      <c r="E13"/>
      <c r="F13" s="92"/>
      <c r="G13" s="93"/>
      <c r="I13"/>
    </row>
    <row r="14" spans="1:9" ht="15" x14ac:dyDescent="0.25">
      <c r="A14" s="86"/>
      <c r="B14" s="87"/>
      <c r="C14" s="87"/>
      <c r="D14" s="87"/>
      <c r="E14"/>
      <c r="F14" s="94"/>
      <c r="G14" s="95"/>
      <c r="I14"/>
    </row>
    <row r="15" spans="1:9" ht="15" x14ac:dyDescent="0.25">
      <c r="A15" s="88"/>
      <c r="B15" s="89"/>
      <c r="C15" s="89"/>
      <c r="D15" s="89"/>
      <c r="E15"/>
      <c r="F15" s="96"/>
      <c r="G15" s="97"/>
      <c r="I15"/>
    </row>
    <row r="16" spans="1:9" ht="15" x14ac:dyDescent="0.25">
      <c r="A16" s="86"/>
      <c r="B16" s="87"/>
      <c r="C16" s="87"/>
      <c r="D16" s="87"/>
      <c r="E16"/>
      <c r="F16" s="94"/>
      <c r="G16" s="95"/>
      <c r="I16"/>
    </row>
    <row r="17" spans="1:9" ht="15" x14ac:dyDescent="0.25">
      <c r="A17" s="88"/>
      <c r="B17" s="89"/>
      <c r="C17" s="89"/>
      <c r="D17" s="89"/>
      <c r="E17"/>
      <c r="F17" s="96"/>
      <c r="G17" s="97"/>
      <c r="I17"/>
    </row>
    <row r="18" spans="1:9" ht="15" x14ac:dyDescent="0.25">
      <c r="A18" s="90"/>
      <c r="B18" s="91"/>
      <c r="C18" s="91"/>
      <c r="D18" s="91"/>
      <c r="E18"/>
      <c r="F18" s="98"/>
      <c r="G18" s="99"/>
      <c r="I18"/>
    </row>
    <row r="19" spans="1:9" ht="15" x14ac:dyDescent="0.25">
      <c r="A19" s="88"/>
      <c r="B19" s="89"/>
      <c r="C19" s="89"/>
      <c r="D19" s="89"/>
      <c r="E19"/>
      <c r="F19" s="96"/>
      <c r="G19" s="97"/>
      <c r="I19"/>
    </row>
    <row r="20" spans="1:9" ht="15" x14ac:dyDescent="0.25">
      <c r="A20" s="90"/>
      <c r="B20" s="91"/>
      <c r="C20" s="91"/>
      <c r="D20" s="91"/>
      <c r="E20"/>
      <c r="F20" s="98"/>
      <c r="G20" s="99"/>
      <c r="I20"/>
    </row>
    <row r="21" spans="1:9" s="76" customFormat="1" ht="15" x14ac:dyDescent="0.25">
      <c r="H21"/>
    </row>
    <row r="22" spans="1:9" x14ac:dyDescent="0.3">
      <c r="A22" s="19" t="s">
        <v>75</v>
      </c>
      <c r="B22"/>
      <c r="C22"/>
      <c r="D22"/>
      <c r="E22"/>
      <c r="I22" s="78">
        <f>SUM(G13:G20)</f>
        <v>0</v>
      </c>
    </row>
    <row r="23" spans="1:9" x14ac:dyDescent="0.3">
      <c r="B23"/>
      <c r="C23"/>
      <c r="D23"/>
      <c r="E23"/>
      <c r="I23" s="79">
        <f>I8-I22</f>
        <v>19906.04</v>
      </c>
    </row>
    <row r="24" spans="1:9" s="76" customFormat="1" ht="12" x14ac:dyDescent="0.2"/>
    <row r="25" spans="1:9" x14ac:dyDescent="0.3">
      <c r="A25" s="19" t="s">
        <v>76</v>
      </c>
      <c r="B25"/>
      <c r="C25"/>
      <c r="D25"/>
      <c r="E25"/>
      <c r="I25"/>
    </row>
    <row r="26" spans="1:9" s="76" customFormat="1" ht="12" x14ac:dyDescent="0.2"/>
    <row r="27" spans="1:9" ht="15" x14ac:dyDescent="0.25">
      <c r="A27" t="s">
        <v>19</v>
      </c>
      <c r="B27" t="s">
        <v>83</v>
      </c>
      <c r="C27"/>
      <c r="D27"/>
      <c r="E27"/>
      <c r="F27" t="s">
        <v>82</v>
      </c>
      <c r="G27" t="s">
        <v>21</v>
      </c>
      <c r="I27"/>
    </row>
    <row r="28" spans="1:9" ht="15" x14ac:dyDescent="0.25">
      <c r="A28" s="101"/>
      <c r="B28" s="85"/>
      <c r="C28" s="85"/>
      <c r="D28" s="85"/>
      <c r="E28"/>
      <c r="F28" s="92"/>
      <c r="G28" s="93"/>
      <c r="H28" s="83"/>
      <c r="I28"/>
    </row>
    <row r="29" spans="1:9" ht="15" x14ac:dyDescent="0.25">
      <c r="A29" s="86"/>
      <c r="B29" s="87"/>
      <c r="C29" s="87"/>
      <c r="D29" s="87"/>
      <c r="E29"/>
      <c r="F29" s="94"/>
      <c r="G29" s="95"/>
      <c r="H29" s="83"/>
      <c r="I29"/>
    </row>
    <row r="30" spans="1:9" ht="15" x14ac:dyDescent="0.25">
      <c r="A30" s="88"/>
      <c r="B30" s="89"/>
      <c r="C30" s="89"/>
      <c r="D30" s="89"/>
      <c r="E30"/>
      <c r="F30" s="96"/>
      <c r="G30" s="97"/>
      <c r="H30" s="83"/>
      <c r="I30"/>
    </row>
    <row r="31" spans="1:9" ht="15" x14ac:dyDescent="0.25">
      <c r="A31" s="86"/>
      <c r="B31" s="87"/>
      <c r="C31" s="87"/>
      <c r="D31" s="87"/>
      <c r="E31"/>
      <c r="F31" s="94"/>
      <c r="G31" s="95"/>
      <c r="H31" s="83"/>
      <c r="I31"/>
    </row>
    <row r="32" spans="1:9" s="76" customFormat="1" ht="12" x14ac:dyDescent="0.2"/>
    <row r="33" spans="1:9" x14ac:dyDescent="0.3">
      <c r="A33" s="19" t="s">
        <v>77</v>
      </c>
      <c r="B33"/>
      <c r="C33"/>
      <c r="D33"/>
      <c r="E33"/>
      <c r="I33" s="78">
        <f>SUM(G28:G31)</f>
        <v>0</v>
      </c>
    </row>
    <row r="34" spans="1:9" s="76" customFormat="1" ht="12" x14ac:dyDescent="0.2">
      <c r="I34" s="77"/>
    </row>
    <row r="35" spans="1:9" ht="19.5" thickBot="1" x14ac:dyDescent="0.35">
      <c r="A35" s="19" t="s">
        <v>78</v>
      </c>
      <c r="B35"/>
      <c r="C35"/>
      <c r="D35"/>
      <c r="E35"/>
      <c r="I35" s="80">
        <f>I23+I33</f>
        <v>19906.04</v>
      </c>
    </row>
    <row r="36" spans="1:9" s="76" customFormat="1" ht="12.75" thickTop="1" x14ac:dyDescent="0.2">
      <c r="I36" s="77"/>
    </row>
    <row r="37" spans="1:9" x14ac:dyDescent="0.3">
      <c r="A37" s="19" t="s">
        <v>79</v>
      </c>
      <c r="B37"/>
      <c r="C37"/>
      <c r="D37"/>
      <c r="E37"/>
      <c r="I37" s="81">
        <f>I35</f>
        <v>19906.04</v>
      </c>
    </row>
    <row r="38" spans="1:9" x14ac:dyDescent="0.3">
      <c r="A38" s="19" t="s">
        <v>80</v>
      </c>
      <c r="B38" s="5"/>
      <c r="C38" s="5"/>
      <c r="D38" s="5"/>
      <c r="E38" s="5"/>
      <c r="I38" s="78">
        <f>Bilan!H11</f>
        <v>16634.699999999997</v>
      </c>
    </row>
    <row r="39" spans="1:9" s="76" customFormat="1" ht="12" x14ac:dyDescent="0.2">
      <c r="B39" s="77"/>
      <c r="C39" s="77"/>
      <c r="D39" s="77"/>
      <c r="E39" s="77"/>
      <c r="I39" s="77"/>
    </row>
    <row r="40" spans="1:9" ht="19.5" thickBot="1" x14ac:dyDescent="0.35">
      <c r="A40" s="19" t="s">
        <v>81</v>
      </c>
      <c r="B40" s="5"/>
      <c r="C40" s="5"/>
      <c r="D40" s="5"/>
      <c r="E40" s="5"/>
      <c r="I40" s="80">
        <f>I37-I38</f>
        <v>3271.3400000000038</v>
      </c>
    </row>
    <row r="41" spans="1:9" ht="19.5" thickTop="1" x14ac:dyDescent="0.3"/>
    <row r="43" spans="1:9" x14ac:dyDescent="0.3">
      <c r="A43" s="3"/>
      <c r="B43" s="5"/>
      <c r="C43" s="5"/>
      <c r="D43" s="5"/>
      <c r="E43" s="5"/>
    </row>
    <row r="46" spans="1:9" x14ac:dyDescent="0.3">
      <c r="A46" s="3"/>
      <c r="B46" s="5"/>
      <c r="C46" s="5"/>
      <c r="D46" s="5"/>
      <c r="E46" s="5"/>
    </row>
  </sheetData>
  <sheetProtection sheet="1" objects="1" scenarios="1"/>
  <pageMargins left="0.7" right="0.7" top="0.75" bottom="0.75" header="0.3" footer="0.3"/>
  <pageSetup orientation="portrait" r:id="rId1"/>
  <headerFooter differentOddEven="1" differentFirst="1">
    <oddHeader>&amp;R&amp;"Aptos"&amp;10&amp;K000000 UNCLASSIFIED - NON CLASSIFIÉ&amp;1#_x000D_&amp;"Calibri"&amp;11&amp;K000000 </oddHeader>
    <evenHeader>&amp;C&amp;"-,Gras"&amp;14Conseil régional de l'AFPC
Saguenay-Lac-St-Jean-Chibougamau-Chapais
Bilan
Au 31 décembre 2020&amp;R&amp;"Aptos"&amp;10&amp;K000000 UNCLASSIFIED - NON CLASSIFIÉ&amp;1#_x000D_&amp;"Calibri"&amp;11&amp;K000000 </evenHeader>
    <firstHeader>&amp;R&amp;"Aptos"&amp;10&amp;K000000 UNCLASSIFIED - NON CLASSIFIÉ&amp;1#_x000D_&amp;"Calibri"&amp;11&amp;K000000 </first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B2469-F54B-44D0-9375-24D5910942C7}">
  <sheetPr>
    <tabColor rgb="FFFF33CC"/>
  </sheetPr>
  <dimension ref="A1:E38"/>
  <sheetViews>
    <sheetView showGridLines="0" showRowColHeaders="0" showRuler="0" view="pageLayout" topLeftCell="A14" zoomScaleNormal="100" workbookViewId="0">
      <selection activeCell="D17" sqref="D17"/>
    </sheetView>
  </sheetViews>
  <sheetFormatPr baseColWidth="10" defaultColWidth="9.140625" defaultRowHeight="15" x14ac:dyDescent="0.25"/>
  <cols>
    <col min="1" max="1" width="43" customWidth="1"/>
    <col min="2" max="2" width="4.85546875" customWidth="1"/>
    <col min="3" max="5" width="12.42578125" style="1" customWidth="1"/>
  </cols>
  <sheetData>
    <row r="1" spans="1:5" ht="18.75" x14ac:dyDescent="0.3">
      <c r="B1" s="31" t="str">
        <f>IF(ISBLANK(Instructions!E4),"",Instructions!E4)</f>
        <v>Conseil régional de l'AFPC</v>
      </c>
    </row>
    <row r="2" spans="1:5" ht="18.75" x14ac:dyDescent="0.3">
      <c r="B2" s="31" t="str">
        <f>IF(ISBLANK(Instructions!E6),"",Instructions!E6)</f>
        <v>Mauricie</v>
      </c>
    </row>
    <row r="3" spans="1:5" ht="18.75" x14ac:dyDescent="0.3">
      <c r="B3" s="31" t="str">
        <f ca="1">MID(CELL("nomfichier",A1),FIND("]",CELL("nomfichier",A1))+1,20)&amp;" "&amp;YEAR(Instructions!F8)+1</f>
        <v>Prévision Budgétaire 2027</v>
      </c>
    </row>
    <row r="8" spans="1:5" x14ac:dyDescent="0.25">
      <c r="C8">
        <f>D8-1</f>
        <v>2025</v>
      </c>
      <c r="D8">
        <f>E8-1</f>
        <v>2026</v>
      </c>
      <c r="E8">
        <f>Année_courante+1</f>
        <v>2027</v>
      </c>
    </row>
    <row r="9" spans="1:5" x14ac:dyDescent="0.25">
      <c r="C9" s="7" t="s">
        <v>18</v>
      </c>
      <c r="D9" s="7" t="s">
        <v>18</v>
      </c>
      <c r="E9" s="7" t="s">
        <v>18</v>
      </c>
    </row>
    <row r="10" spans="1:5" x14ac:dyDescent="0.25">
      <c r="A10" s="4" t="s">
        <v>16</v>
      </c>
      <c r="B10" s="4"/>
    </row>
    <row r="12" spans="1:5" x14ac:dyDescent="0.25">
      <c r="A12" t="str">
        <f>IF(ISBLANK('Plan comptable'!A11),"",'Plan comptable'!A11)</f>
        <v>Financement régulier - AFPC-Québec</v>
      </c>
      <c r="C12" s="50">
        <v>5000</v>
      </c>
      <c r="D12" s="49">
        <v>5000</v>
      </c>
      <c r="E12" s="49"/>
    </row>
    <row r="13" spans="1:5" x14ac:dyDescent="0.25">
      <c r="A13" t="str">
        <f>IF(ISBLANK('Plan comptable'!A12),"",'Plan comptable'!A12)</f>
        <v>Intérêt Banque</v>
      </c>
      <c r="C13" s="52">
        <v>1000</v>
      </c>
      <c r="D13" s="51">
        <v>1000</v>
      </c>
      <c r="E13" s="51"/>
    </row>
    <row r="14" spans="1:5" x14ac:dyDescent="0.25">
      <c r="A14" t="str">
        <f>IF(ISBLANK('Plan comptable'!A13),"",'Plan comptable'!A13)</f>
        <v>Autres revenus</v>
      </c>
      <c r="C14" s="52"/>
      <c r="D14" s="51"/>
      <c r="E14" s="51"/>
    </row>
    <row r="15" spans="1:5" x14ac:dyDescent="0.25">
      <c r="A15" t="str">
        <f>IF(ISBLANK('Plan comptable'!A14),"",'Plan comptable'!A14)</f>
        <v/>
      </c>
    </row>
    <row r="17" spans="1:5" x14ac:dyDescent="0.25">
      <c r="A17" s="3" t="s">
        <v>15</v>
      </c>
      <c r="B17" s="3"/>
      <c r="C17" s="6">
        <f>SUM(C12:C16)</f>
        <v>6000</v>
      </c>
      <c r="D17" s="6">
        <f>SUM(D12:D16)</f>
        <v>6000</v>
      </c>
      <c r="E17" s="6">
        <f>SUM(E12:E16)</f>
        <v>0</v>
      </c>
    </row>
    <row r="20" spans="1:5" x14ac:dyDescent="0.25">
      <c r="A20" s="4" t="s">
        <v>14</v>
      </c>
      <c r="B20" s="4"/>
    </row>
    <row r="22" spans="1:5" x14ac:dyDescent="0.25">
      <c r="A22" t="str">
        <f>IF(ISBLANK('Plan comptable'!A16),"",'Plan comptable'!A16)</f>
        <v>Dépenses réunions</v>
      </c>
      <c r="C22" s="50">
        <v>1000</v>
      </c>
      <c r="D22" s="49">
        <v>1250</v>
      </c>
      <c r="E22" s="49"/>
    </row>
    <row r="23" spans="1:5" x14ac:dyDescent="0.25">
      <c r="A23" t="str">
        <f>IF(ISBLANK('Plan comptable'!A17),"",'Plan comptable'!A17)</f>
        <v>Action politique</v>
      </c>
      <c r="C23" s="52">
        <v>1000</v>
      </c>
      <c r="D23" s="51">
        <v>950</v>
      </c>
      <c r="E23" s="51"/>
    </row>
    <row r="24" spans="1:5" x14ac:dyDescent="0.25">
      <c r="A24" t="str">
        <f>IF(ISBLANK('Plan comptable'!A18),"",'Plan comptable'!A18)</f>
        <v>Conférences et congrès</v>
      </c>
      <c r="C24" s="52">
        <v>400</v>
      </c>
      <c r="D24" s="51">
        <v>1000</v>
      </c>
      <c r="E24" s="51"/>
    </row>
    <row r="25" spans="1:5" x14ac:dyDescent="0.25">
      <c r="A25" t="str">
        <f>IF(ISBLANK('Plan comptable'!A19),"",'Plan comptable'!A19)</f>
        <v>Fournitures de bureau</v>
      </c>
      <c r="C25" s="52">
        <v>350</v>
      </c>
      <c r="D25" s="51">
        <v>0</v>
      </c>
      <c r="E25" s="51"/>
    </row>
    <row r="26" spans="1:5" x14ac:dyDescent="0.25">
      <c r="A26" t="str">
        <f>IF(ISBLANK('Plan comptable'!A20),"",'Plan comptable'!A20)</f>
        <v>Frais de déplacement</v>
      </c>
      <c r="C26" s="52">
        <v>400</v>
      </c>
      <c r="D26" s="51">
        <v>300</v>
      </c>
      <c r="E26" s="51"/>
    </row>
    <row r="27" spans="1:5" x14ac:dyDescent="0.25">
      <c r="A27" t="str">
        <f>IF(ISBLANK('Plan comptable'!A21),"",'Plan comptable'!A21)</f>
        <v>Frais de location</v>
      </c>
      <c r="C27" s="52">
        <v>400</v>
      </c>
      <c r="D27" s="51">
        <v>500</v>
      </c>
      <c r="E27" s="51"/>
    </row>
    <row r="28" spans="1:5" x14ac:dyDescent="0.25">
      <c r="A28" t="str">
        <f>IF(ISBLANK('Plan comptable'!A22),"",'Plan comptable'!A22)</f>
        <v>Frais d'adhésion - organismes régionaux</v>
      </c>
      <c r="C28" s="52"/>
      <c r="D28" s="51">
        <v>0</v>
      </c>
      <c r="E28" s="51"/>
    </row>
    <row r="29" spans="1:5" x14ac:dyDescent="0.25">
      <c r="A29" t="str">
        <f>IF(ISBLANK('Plan comptable'!A23),"",'Plan comptable'!A23)</f>
        <v>Dons</v>
      </c>
      <c r="C29" s="52"/>
      <c r="D29" s="51">
        <v>1000</v>
      </c>
      <c r="E29" s="51"/>
    </row>
    <row r="30" spans="1:5" x14ac:dyDescent="0.25">
      <c r="A30" t="str">
        <f>IF(ISBLANK('Plan comptable'!A24),"",'Plan comptable'!A24)</f>
        <v>Matériel promotionnel</v>
      </c>
      <c r="C30" s="52">
        <v>300</v>
      </c>
      <c r="D30" s="51">
        <v>1000</v>
      </c>
      <c r="E30" s="51"/>
    </row>
    <row r="31" spans="1:5" x14ac:dyDescent="0.25">
      <c r="A31" t="str">
        <f>IF(ISBLANK('Plan comptable'!A25),"",'Plan comptable'!A25)</f>
        <v>Autres dépenses</v>
      </c>
      <c r="C31" s="52">
        <v>1000</v>
      </c>
      <c r="D31" s="51">
        <v>0</v>
      </c>
      <c r="E31" s="51"/>
    </row>
    <row r="32" spans="1:5" x14ac:dyDescent="0.25">
      <c r="A32" t="str">
        <f>IF(ISBLANK('Plan comptable'!A28),"",'Plan comptable'!A28)</f>
        <v/>
      </c>
    </row>
    <row r="34" spans="1:5" x14ac:dyDescent="0.25">
      <c r="A34" s="3" t="s">
        <v>10</v>
      </c>
      <c r="B34" s="3"/>
      <c r="C34" s="6">
        <f>SUM(C22:C33)</f>
        <v>4850</v>
      </c>
      <c r="D34" s="6">
        <f>SUM(D22:D33)</f>
        <v>6000</v>
      </c>
      <c r="E34" s="6">
        <f>SUM(E22:E33)</f>
        <v>0</v>
      </c>
    </row>
    <row r="35" spans="1:5" x14ac:dyDescent="0.25">
      <c r="A35" s="3"/>
      <c r="B35" s="3"/>
      <c r="C35" s="5"/>
      <c r="D35" s="5"/>
      <c r="E35" s="5"/>
    </row>
    <row r="37" spans="1:5" ht="15.75" thickBot="1" x14ac:dyDescent="0.3">
      <c r="A37" s="4" t="s">
        <v>11</v>
      </c>
      <c r="B37" s="4"/>
      <c r="C37" s="2">
        <f>C17-C34</f>
        <v>1150</v>
      </c>
      <c r="D37" s="2">
        <f>D17-D34</f>
        <v>0</v>
      </c>
      <c r="E37" s="2">
        <f>E17-E34</f>
        <v>0</v>
      </c>
    </row>
    <row r="38" spans="1:5" ht="15.75" thickTop="1" x14ac:dyDescent="0.25"/>
  </sheetData>
  <pageMargins left="0.7" right="0.7" top="0.75" bottom="0.75" header="0.3" footer="0.3"/>
  <pageSetup orientation="portrait" r:id="rId1"/>
  <headerFooter differentOddEven="1" differentFirst="1">
    <oddHeader>&amp;R&amp;"Aptos"&amp;10&amp;K000000 UNCLASSIFIED - NON CLASSIFIÉ&amp;1#_x000D_&amp;"Calibri"&amp;11&amp;K000000 </oddHeader>
    <evenHeader>&amp;C&amp;"-,Gras"&amp;14Conseil régional de l'AFPC
Mauricie
Budget 2021
&amp;R&amp;"Aptos"&amp;10&amp;K000000 UNCLASSIFIED - NON CLASSIFIÉ&amp;1#_x000D_&amp;"Calibri"&amp;11&amp;K000000 </evenHeader>
    <firstHeader>&amp;R&amp;"Aptos"&amp;10&amp;K000000 UNCLASSIFIED - NON CLASSIFIÉ&amp;1#_x000D_&amp;"Calibri"&amp;11&amp;K000000 </first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5"/>
  <sheetViews>
    <sheetView view="pageLayout" zoomScaleNormal="100" workbookViewId="0">
      <selection activeCell="E24" sqref="E24"/>
    </sheetView>
  </sheetViews>
  <sheetFormatPr baseColWidth="10" defaultColWidth="9.140625" defaultRowHeight="15" x14ac:dyDescent="0.25"/>
  <cols>
    <col min="1" max="1" width="40.28515625" customWidth="1"/>
    <col min="2" max="2" width="10.140625" customWidth="1"/>
    <col min="5" max="5" width="7.42578125" customWidth="1"/>
  </cols>
  <sheetData>
    <row r="1" spans="1:3" ht="18.75" x14ac:dyDescent="0.3">
      <c r="B1" s="25" t="str">
        <f>IF(ISBLANK(Instructions!E4),"",Instructions!E4)</f>
        <v>Conseil régional de l'AFPC</v>
      </c>
    </row>
    <row r="2" spans="1:3" ht="18.75" x14ac:dyDescent="0.3">
      <c r="B2" s="25" t="str">
        <f>IF(ISBLANK(Instructions!E6),"",Instructions!E6)</f>
        <v>Mauricie</v>
      </c>
    </row>
    <row r="3" spans="1:3" ht="18.75" x14ac:dyDescent="0.3">
      <c r="B3" s="25" t="str">
        <f ca="1">MID(CELL("nomfichier",A1),FIND("]",CELL("nomfichier",A1))+1,20)</f>
        <v>Plan comptable</v>
      </c>
    </row>
    <row r="10" spans="1:3" x14ac:dyDescent="0.25">
      <c r="A10" s="4" t="s">
        <v>16</v>
      </c>
      <c r="B10" s="4"/>
    </row>
    <row r="11" spans="1:3" x14ac:dyDescent="0.25">
      <c r="A11" t="s">
        <v>0</v>
      </c>
      <c r="C11">
        <v>110</v>
      </c>
    </row>
    <row r="12" spans="1:3" x14ac:dyDescent="0.25">
      <c r="A12" t="s">
        <v>1</v>
      </c>
      <c r="C12">
        <v>111</v>
      </c>
    </row>
    <row r="13" spans="1:3" x14ac:dyDescent="0.25">
      <c r="A13" t="s">
        <v>2</v>
      </c>
      <c r="C13">
        <v>112</v>
      </c>
    </row>
    <row r="15" spans="1:3" x14ac:dyDescent="0.25">
      <c r="A15" s="4" t="s">
        <v>14</v>
      </c>
      <c r="B15" s="4"/>
    </row>
    <row r="16" spans="1:3" x14ac:dyDescent="0.25">
      <c r="A16" t="s">
        <v>3</v>
      </c>
      <c r="C16">
        <v>210</v>
      </c>
    </row>
    <row r="17" spans="1:3" x14ac:dyDescent="0.25">
      <c r="A17" t="s">
        <v>4</v>
      </c>
      <c r="C17">
        <v>211</v>
      </c>
    </row>
    <row r="18" spans="1:3" x14ac:dyDescent="0.25">
      <c r="A18" t="s">
        <v>5</v>
      </c>
      <c r="C18">
        <v>212</v>
      </c>
    </row>
    <row r="19" spans="1:3" x14ac:dyDescent="0.25">
      <c r="A19" t="s">
        <v>6</v>
      </c>
      <c r="C19">
        <v>213</v>
      </c>
    </row>
    <row r="20" spans="1:3" x14ac:dyDescent="0.25">
      <c r="A20" t="s">
        <v>7</v>
      </c>
      <c r="C20">
        <v>214</v>
      </c>
    </row>
    <row r="21" spans="1:3" x14ac:dyDescent="0.25">
      <c r="A21" t="s">
        <v>8</v>
      </c>
      <c r="C21">
        <v>215</v>
      </c>
    </row>
    <row r="22" spans="1:3" x14ac:dyDescent="0.25">
      <c r="A22" t="s">
        <v>9</v>
      </c>
      <c r="C22">
        <v>216</v>
      </c>
    </row>
    <row r="23" spans="1:3" x14ac:dyDescent="0.25">
      <c r="A23" t="s">
        <v>71</v>
      </c>
      <c r="C23">
        <v>217</v>
      </c>
    </row>
    <row r="24" spans="1:3" x14ac:dyDescent="0.25">
      <c r="A24" t="s">
        <v>72</v>
      </c>
      <c r="C24">
        <v>218</v>
      </c>
    </row>
    <row r="25" spans="1:3" x14ac:dyDescent="0.25">
      <c r="A25" t="s">
        <v>25</v>
      </c>
      <c r="C25">
        <v>219</v>
      </c>
    </row>
  </sheetData>
  <pageMargins left="0.7" right="0.7" top="0.75" bottom="0.75" header="0.3" footer="0.3"/>
  <pageSetup orientation="portrait" r:id="rId1"/>
  <headerFooter differentOddEven="1" differentFirst="1">
    <oddHeader>&amp;C&amp;"-,Gras"&amp;14Conseil régional de l'AFPC
Saguenay-Lac-St-Jean-Chibougamau-Chapais
Plan comptable&amp;R&amp;"Aptos"&amp;10&amp;K000000 UNCLASSIFIED - NON CLASSIFIÉ&amp;1#_x000D_&amp;"Calibri"&amp;11&amp;K000000 </oddHeader>
    <evenHeader>&amp;C&amp;"-,Gras"&amp;14Conseil régional de l'AFPC
Saguenay-Lac-St-Jean-Chibougamau-Chapais
Plan comptable&amp;R&amp;"Aptos"&amp;10&amp;K000000 UNCLASSIFIED - NON CLASSIFIÉ&amp;1#_x000D_&amp;"Calibri"&amp;11&amp;K000000 </evenHeader>
    <firstHeader>&amp;R&amp;"Aptos"&amp;10&amp;K000000 UNCLASSIFIED - NON CLASSIFIÉ&amp;1#_x000D_&amp;"Calibri"&amp;11&amp;K000000 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9</vt:i4>
      </vt:variant>
    </vt:vector>
  </HeadingPairs>
  <TitlesOfParts>
    <vt:vector size="17" baseType="lpstr">
      <vt:lpstr>Instructions</vt:lpstr>
      <vt:lpstr>Écritures</vt:lpstr>
      <vt:lpstr>Budget</vt:lpstr>
      <vt:lpstr>État des résultats</vt:lpstr>
      <vt:lpstr>Bilan</vt:lpstr>
      <vt:lpstr>Conciliation bancaire</vt:lpstr>
      <vt:lpstr>Prévision Budgétaire</vt:lpstr>
      <vt:lpstr>Plan comptable</vt:lpstr>
      <vt:lpstr>Année_courante</vt:lpstr>
      <vt:lpstr>Comptes</vt:lpstr>
      <vt:lpstr>Dépenses</vt:lpstr>
      <vt:lpstr>Écritures</vt:lpstr>
      <vt:lpstr>Écritures!Impression_des_titres</vt:lpstr>
      <vt:lpstr>ListeComptes</vt:lpstr>
      <vt:lpstr>Organisation</vt:lpstr>
      <vt:lpstr>région</vt:lpstr>
      <vt:lpstr>Revenus</vt:lpstr>
    </vt:vector>
  </TitlesOfParts>
  <Company>Government of Canada / Gouvernement du Canada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Gobeil, Marc-André</dc:creator>
  <cp:keywords>SecurityClassificationLevel - UNCLASSIFIED, Creator - Gobeil, Marc-André, EventDateandTime - 2020-07-30 at 08:52:55, SecurityClassificationLevel - UNCLASSIFIED, Creator - Gobeil, Marc-André, EventDateandTime - 2020-07-30 at 09:03:25, SecurityClassificationLevel - UNCLASSIFIED, Creator - Gobeil, Marc-André, EventDateandTime - 2020-07-30 at 09:28:30, SecurityClassificationLevel - UNCLASSIFIED, Creator - Gobeil, Marc-André, EventDateandTime - 2020-07-30 at 10:57:25, SecurityClassificationLevel - UNCLASSIFIED, Creator - Gobeil, Marc-André, EventDateandTime - 2020-07-30 at 10:57:43, SecurityClassificationLevel - UNCLASSIFIED, Creator - Gobeil, Marc-André, EventDateandTime - 2020-07-30 at 10:59:27, SecurityClassificationLevel - UNCLASSIFIED, Creator - Gobeil, Marc-André, EventDateandTime - 2020-07-30 at 11:21:51, SecurityClassificationLevel - UNCLASSIFIED, Creator - Gobeil, Marc-André, EventDateandTime - 2020-07-30 at 12:03:55, SecurityClassificationLevel - UNCLASSIFIED, Creator - Gobeil, Marc-André, EventDateandTime - 2020-07-31 at 07:53:12, SecurityClassificationLevel - UNCLASSIFIED, Creator - Gobeil, Marc-André, EventDateandTime - 2020-07-31 at 08:59:08, SecurityClassificationLevel - UNCLASSIFIED, Creator - Gobeil, Marc-André, EventDateandTime - 2020-07-31 at 09:00:54, SecurityClassificationLevel - UNCLASSIFIED, Creator - Gobeil, Marc-André, EventDateandTime - 2020-07-31 at 09:02:22, SecurityClassificationLevel - UNCLASSIFIED, Creator - Gobeil, Marc-André, EventDateandTime - 2020-07-31 at 09:11:00, SecurityClassificationLevel - UNCLASSIFIED, Creator - Gobeil, Marc-André, EventDateandTime - 2020-07-31 at 09:14:04, SecurityClassificationLevel - UNCLASSIFIED, Creator - Gobeil, Marc-André, EventDateandTime - 2020-07-31 at 09:41:32, SecurityClassificationLevel - UNCLASSIFIED, Creator - Gobeil, Marc-André, EventDateandTime - 2020-07-31 at 09:45:13, SecurityClassificationLevel - UNCLASSIFIED, Creator - Gobeil, Marc-André, EventDateandTime - 2020-07-31 at 09:49:39, SecurityClassificationLevel - UNCLASSIFIED, Creator - Gobeil, Marc-André, EventDateandTime - 2020-07-31 at 09:49:45, SecurityClassificationLevel - UNCLASSIFIED, Creator - Gobeil, Marc-André, EventDateandTime - 2020-07-31 at 10:02:55, SecurityClassificationLevel - UNCLASSIFIED, Creator - Gobeil, Marc-André, EventDateandTime - 2020-07-31 at 10:11:12, SecurityClassificationLevel - UNCLASSIFIED, Creator - Gobeil, Marc-André, EventDateandTime - 2020-07-31 at 10:16:26, SecurityClassificationLevel - UNCLASSIFIED, Creator - Gobeil, Marc-André, EventDateandTime - 2020-07-31 at 10:38:35, SecurityClassificationLevel - UNCLASSIFIED, Creator - Gobeil, Marc-André, EventDateandTime - 2020-07-31 at 10:41:22, SecurityClassificationLevel - UNCLASSIFIED, Creator - Gobeil, Marc-André, EventDateandTime - 2020-07-31 at 10:56:26, SecurityClassificationLevel - UNCLASSIFIED, Creator - Gobeil, Marc-André, EventDateandTime - 2020-07-31 at 10:56:58, SecurityClassificationLevel - UNCLASSIFIED, Creator - Gobeil, Marc-André, EventDateandTime - 2020-07-31 at 11:00:56, SecurityClassificationLevel - UNCLASSIFIED, Creator - Gobeil, Marc-André, EventDateandTime - 2020-07-31 at 11:01:09, SecurityClassificationLevel - UNCLASSIFIED, Creator - Gobeil, Marc-André, EventDateandTime - 2020-07-31 at 11:07:10, SecurityClassificationLevel - UNCLASSIFIED, Creator - Gobeil, Marc-André, EventDateandTime - 2020-07-31 at 11:20:16, SecurityClassificationLevel - UNCLASSIFIED, Creator - Gobeil, Marc-André, EventDateandTime - 2020-07-31 at 11:28:30, SecurityClassificationLevel - UNCLASSIFIED, Creator - Gobeil, Marc-André, EventDateandTime - 2020-07-31 at 11:35:41, SecurityClassificationLevel - UNCLASSIFIED, Creator - Gobeil, Marc-André, EventDateandTime - 2020-07-31 at 11:37:54, SecurityClassificationLevel - UNCLASSIFIED, Creator - Gobeil, Marc-André, EventDateandTime - 2020-07-31 at 11:45:16, SecurityClassificationLevel - UNCLASSIFIED, Creator - Gobeil, Marc-André, EventDateandTime - 2020-07-31 at 12:10:58, SecurityClassificationLevel - UNCLASSIFIED, Creator - Gobeil, Marc-André, EventDateandTime - 2020-07-31 at 12:14:18, SecurityClassificationLevel - UNCLASSIFIED, Creator - Gobeil, Marc-André, EventDateandTime - 2020-07-31 at 12:14:56, SecurityClassificationLevel - UNCLASSIFIED, Creator - Gobeil, Marc-André, EventDateandTime - 2020-07-31 at 12:15:12, SecurityClassificationLevel - UNCLASSIFIED, Creator - Gobeil, Marc-André, EventDateandTime - 2020-07-31 at 13:48:37, SecurityClassificationLevel - UNCLASSIFIED, Creator - Gobeil, Marc-André, EventDateandTime - 2020-07-31 at 13:55:47, SecurityClassificationLevel - UNCLASSIFIED, Creator - Gobeil, Marc-André, EventDateandTime - 2020-07-31 at 15:05:18</cp:keywords>
  <cp:lastModifiedBy>Garceau, Caroline (Elle/She/Her)</cp:lastModifiedBy>
  <cp:lastPrinted>2022-01-26T17:12:04Z</cp:lastPrinted>
  <dcterms:created xsi:type="dcterms:W3CDTF">2020-07-29T12:32:21Z</dcterms:created>
  <dcterms:modified xsi:type="dcterms:W3CDTF">2026-09-02T11:23:39Z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a5f1b3b7-4d3c-4d31-83bd-b87e41987cb5</vt:lpwstr>
  </property>
  <property fmtid="{D5CDD505-2E9C-101B-9397-08002B2CF9AE}" pid="3" name="SecurityClassificationLevel">
    <vt:lpwstr>UNCLASSIFIED</vt:lpwstr>
  </property>
  <property fmtid="{D5CDD505-2E9C-101B-9397-08002B2CF9AE}" pid="4" name="LanguageSelection">
    <vt:lpwstr>FRENCH</vt:lpwstr>
  </property>
  <property fmtid="{D5CDD505-2E9C-101B-9397-08002B2CF9AE}" pid="5" name="VISUALMARKINGS">
    <vt:lpwstr>NO</vt:lpwstr>
  </property>
  <property fmtid="{D5CDD505-2E9C-101B-9397-08002B2CF9AE}" pid="6" name="MSIP_Label_8a1a99e2-143c-4b4d-94e2-b2ef470920f6_Enabled">
    <vt:lpwstr>true</vt:lpwstr>
  </property>
  <property fmtid="{D5CDD505-2E9C-101B-9397-08002B2CF9AE}" pid="7" name="MSIP_Label_8a1a99e2-143c-4b4d-94e2-b2ef470920f6_SetDate">
    <vt:lpwstr>2026-06-10T15:25:23Z</vt:lpwstr>
  </property>
  <property fmtid="{D5CDD505-2E9C-101B-9397-08002B2CF9AE}" pid="8" name="MSIP_Label_8a1a99e2-143c-4b4d-94e2-b2ef470920f6_Method">
    <vt:lpwstr>Standard</vt:lpwstr>
  </property>
  <property fmtid="{D5CDD505-2E9C-101B-9397-08002B2CF9AE}" pid="9" name="MSIP_Label_8a1a99e2-143c-4b4d-94e2-b2ef470920f6_Name">
    <vt:lpwstr>UNCLASSIFIED</vt:lpwstr>
  </property>
  <property fmtid="{D5CDD505-2E9C-101B-9397-08002B2CF9AE}" pid="10" name="MSIP_Label_8a1a99e2-143c-4b4d-94e2-b2ef470920f6_SiteId">
    <vt:lpwstr>4ca51fed-92c4-4f54-94c5-dcc41cbf1c9e</vt:lpwstr>
  </property>
  <property fmtid="{D5CDD505-2E9C-101B-9397-08002B2CF9AE}" pid="11" name="MSIP_Label_8a1a99e2-143c-4b4d-94e2-b2ef470920f6_ActionId">
    <vt:lpwstr>d03eeab0-9627-42c4-8837-aa16a2c0b009</vt:lpwstr>
  </property>
  <property fmtid="{D5CDD505-2E9C-101B-9397-08002B2CF9AE}" pid="12" name="MSIP_Label_8a1a99e2-143c-4b4d-94e2-b2ef470920f6_ContentBits">
    <vt:lpwstr>1</vt:lpwstr>
  </property>
  <property fmtid="{D5CDD505-2E9C-101B-9397-08002B2CF9AE}" pid="13" name="MSIP_Label_8a1a99e2-143c-4b4d-94e2-b2ef470920f6_Tag">
    <vt:lpwstr>10, 3, 0, 1</vt:lpwstr>
  </property>
</Properties>
</file>